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65076" windowWidth="25600" windowHeight="12680" activeTab="0"/>
  </bookViews>
  <sheets>
    <sheet name="Notes" sheetId="1" r:id="rId1"/>
    <sheet name="IP" sheetId="2" r:id="rId2"/>
    <sheet name="Metric" sheetId="3" r:id="rId3"/>
  </sheets>
  <definedNames>
    <definedName name="ChartType">'IP'!$C$11</definedName>
    <definedName name="ChartTypeMetric">'Metric'!$C$11</definedName>
    <definedName name="ChartYMax">'IP'!$C$14</definedName>
    <definedName name="ChartYMaxMetric">'Metric'!$C$14</definedName>
    <definedName name="RChartXMax">'IP'!$C$12</definedName>
    <definedName name="RChartXMaxMetric">'Metric'!$C$12</definedName>
    <definedName name="ThickChartXMax">'IP'!$C$13</definedName>
    <definedName name="ThickChartXMaxMetric">'Metric'!$C$13</definedName>
  </definedNames>
  <calcPr fullCalcOnLoad="1"/>
</workbook>
</file>

<file path=xl/comments2.xml><?xml version="1.0" encoding="utf-8"?>
<comments xmlns="http://schemas.openxmlformats.org/spreadsheetml/2006/main">
  <authors>
    <author>David White</author>
  </authors>
  <commentList>
    <comment ref="C9" authorId="0">
      <text>
        <r>
          <rPr>
            <sz val="8"/>
            <rFont val="Tahoma"/>
            <family val="2"/>
          </rPr>
          <t>Typical value: 50</t>
        </r>
      </text>
    </comment>
    <comment ref="C10" authorId="0">
      <text>
        <r>
          <rPr>
            <sz val="8"/>
            <rFont val="Tahoma"/>
            <family val="2"/>
          </rPr>
          <t>"Low" and "High" release rates both imply reuse or destruction of remaining blowing agent at end of life; "All" indicates 100% release.</t>
        </r>
      </text>
    </comment>
    <comment ref="C8" authorId="0">
      <text>
        <r>
          <rPr>
            <sz val="8"/>
            <rFont val="Tahoma"/>
            <family val="2"/>
          </rPr>
          <t>Enter plant efficiency (0.8 = 80%) for combustion device, plant COP for electric heat pump, 1.0 for electric resistance</t>
        </r>
      </text>
    </comment>
    <comment ref="C11" authorId="0">
      <text>
        <r>
          <rPr>
            <sz val="8"/>
            <rFont val="Tahoma"/>
            <family val="2"/>
          </rPr>
          <t>Choose a chart that shows impact according to one of two parameters: either R value or thickness of insulation.  R value relates more to building performance requirements, while thickness relates more to space limitations of the insulated assembly.</t>
        </r>
      </text>
    </comment>
    <comment ref="C62" authorId="0">
      <text>
        <r>
          <rPr>
            <sz val="8"/>
            <rFont val="Tahoma"/>
            <family val="2"/>
          </rPr>
          <t>Fraction of blowing agent released during manufacturing and installation</t>
        </r>
      </text>
    </comment>
    <comment ref="E64" authorId="0">
      <text>
        <r>
          <rPr>
            <sz val="8"/>
            <rFont val="Tahoma"/>
            <family val="2"/>
          </rPr>
          <t>0.5% per year.  As with "Low," release rates vary with foam type.</t>
        </r>
      </text>
    </comment>
    <comment ref="D64" authorId="0">
      <text>
        <r>
          <rPr>
            <sz val="8"/>
            <rFont val="Tahoma"/>
            <family val="2"/>
          </rPr>
          <t>This means a release rate of 0.2% per year.  "Low' release rate varies with foam type as per Harvey.</t>
        </r>
      </text>
    </comment>
    <comment ref="F64" authorId="0">
      <text>
        <r>
          <rPr>
            <sz val="8"/>
            <rFont val="Tahoma"/>
            <family val="2"/>
          </rPr>
          <t>100% of BA released during life cycle.</t>
        </r>
      </text>
    </comment>
    <comment ref="B18" authorId="0">
      <text>
        <r>
          <rPr>
            <sz val="8"/>
            <rFont val="Tahoma"/>
            <family val="2"/>
          </rPr>
          <t>Average density and conductivity between Roxul Monoboard and Drainboard</t>
        </r>
      </text>
    </comment>
    <comment ref="B76" authorId="0">
      <text>
        <r>
          <rPr>
            <sz val="8"/>
            <rFont val="Tahoma"/>
            <family val="2"/>
          </rPr>
          <t>This table is used for the chart above.  Its content depends on which chart type is selected above.  Hidden below are tables for both chart types (you can unhide)</t>
        </r>
      </text>
    </comment>
    <comment ref="J44" authorId="0">
      <text>
        <r>
          <rPr>
            <sz val="8"/>
            <rFont val="Tahoma"/>
            <family val="2"/>
          </rPr>
          <t>See "Overall Emissions" table below</t>
        </r>
      </text>
    </comment>
    <comment ref="B17" authorId="0">
      <text>
        <r>
          <rPr>
            <sz val="8"/>
            <rFont val="Tahoma"/>
            <family val="2"/>
          </rPr>
          <t>Average density and conductivity  between loose fill &amp; dense pack</t>
        </r>
      </text>
    </comment>
    <comment ref="C6" authorId="0">
      <text>
        <r>
          <rPr>
            <sz val="8"/>
            <rFont val="Tahoma"/>
            <family val="2"/>
          </rPr>
          <t>In retrofit, enter R value of existing assembly.  If considering high-GWP insulation in combination with other insulation, enter R value of assembly without the high-GWP insulation. For uninsulated wall enter ~R-2.  It is OK to enter a zero here if looking at materials in hypothetical isolation.</t>
        </r>
      </text>
    </comment>
    <comment ref="C7" authorId="0">
      <text>
        <r>
          <rPr>
            <sz val="8"/>
            <rFont val="Tahoma"/>
            <family val="2"/>
          </rPr>
          <t>If in doubt, use whatever is typical.</t>
        </r>
      </text>
    </comment>
    <comment ref="C5" authorId="0">
      <text>
        <r>
          <rPr>
            <sz val="8"/>
            <rFont val="Tahoma"/>
            <family val="2"/>
          </rPr>
          <t>For elements in contact with the ground, reduce as appropriate</t>
        </r>
      </text>
    </comment>
    <comment ref="B19" authorId="0">
      <text>
        <r>
          <rPr>
            <sz val="8"/>
            <rFont val="Tahoma"/>
            <family val="2"/>
          </rPr>
          <t>Roxul Comfortbatt (average for 3.5, 5.5 inch batts)</t>
        </r>
      </text>
    </comment>
    <comment ref="B22" authorId="0">
      <text>
        <r>
          <rPr>
            <sz val="8"/>
            <rFont val="Tahoma"/>
            <family val="2"/>
          </rPr>
          <t>Optima, J.M. Spider</t>
        </r>
      </text>
    </comment>
    <comment ref="B23" authorId="0">
      <text>
        <r>
          <rPr>
            <sz val="8"/>
            <rFont val="Tahoma"/>
            <family val="2"/>
          </rPr>
          <t>Georgia Pacific Stedi-R, Celotex SturdyBrace</t>
        </r>
        <r>
          <rPr>
            <sz val="8"/>
            <rFont val="Tahoma"/>
            <family val="2"/>
          </rPr>
          <t xml:space="preserve">
</t>
        </r>
      </text>
    </comment>
    <comment ref="B28" authorId="0">
      <text>
        <r>
          <rPr>
            <sz val="8"/>
            <rFont val="Tahoma"/>
            <family val="2"/>
          </rPr>
          <t>Polyisocyanurate</t>
        </r>
        <r>
          <rPr>
            <sz val="8"/>
            <rFont val="Tahoma"/>
            <family val="2"/>
          </rPr>
          <t xml:space="preserve">
</t>
        </r>
      </text>
    </comment>
    <comment ref="B29" authorId="0">
      <text>
        <r>
          <rPr>
            <sz val="8"/>
            <rFont val="Tahoma"/>
            <family val="2"/>
          </rPr>
          <t>Not currently available in North America</t>
        </r>
      </text>
    </comment>
    <comment ref="H60" authorId="0">
      <text>
        <r>
          <rPr>
            <sz val="8"/>
            <rFont val="Tahoma"/>
            <family val="2"/>
          </rPr>
          <t>EPA</t>
        </r>
      </text>
    </comment>
    <comment ref="B52" authorId="0">
      <text>
        <r>
          <rPr>
            <sz val="8"/>
            <rFont val="Tahoma"/>
            <family val="2"/>
          </rPr>
          <t>Assumes 100% release of BA.  Take BA mass to equal that of PU per m3 (BA has very small effect compared to manufacturing energy)</t>
        </r>
      </text>
    </comment>
    <comment ref="C72" authorId="0">
      <text>
        <r>
          <rPr>
            <sz val="8"/>
            <rFont val="Tahoma"/>
            <family val="2"/>
          </rPr>
          <t>Based on research by Mary Bogdan</t>
        </r>
      </text>
    </comment>
    <comment ref="D71" authorId="0">
      <text>
        <r>
          <rPr>
            <sz val="8"/>
            <rFont val="Tahoma"/>
            <family val="2"/>
          </rPr>
          <t>From Mary Bogdan, Honeywell.  Harvey uses 1.2%/year, Bogdan adjusts downward by 10% due to lower diffusivity of 245fa compared to 141b</t>
        </r>
      </text>
    </comment>
    <comment ref="H58" authorId="0">
      <text>
        <r>
          <rPr>
            <sz val="8"/>
            <rFont val="Tahoma"/>
            <family val="2"/>
          </rPr>
          <t>EPA</t>
        </r>
      </text>
    </comment>
  </commentList>
</comments>
</file>

<file path=xl/comments3.xml><?xml version="1.0" encoding="utf-8"?>
<comments xmlns="http://schemas.openxmlformats.org/spreadsheetml/2006/main">
  <authors>
    <author>David White</author>
  </authors>
  <commentList>
    <comment ref="C9" authorId="0">
      <text>
        <r>
          <rPr>
            <sz val="8"/>
            <rFont val="Tahoma"/>
            <family val="2"/>
          </rPr>
          <t>Typical value: 50</t>
        </r>
      </text>
    </comment>
    <comment ref="C10" authorId="0">
      <text>
        <r>
          <rPr>
            <sz val="8"/>
            <rFont val="Tahoma"/>
            <family val="2"/>
          </rPr>
          <t>"Low" and "High" release rates are from Harvey, and imply a range of assumptions.  Both imply capture or destruction of remaining blowing agent at end of life, while "All" indicates 100% release.  "All" is the norm for US.</t>
        </r>
      </text>
    </comment>
    <comment ref="C8" authorId="0">
      <text>
        <r>
          <rPr>
            <sz val="8"/>
            <rFont val="Tahoma"/>
            <family val="2"/>
          </rPr>
          <t>Enter plant efficiency (0.8 = 80%) for combustion device, plant COP for electric heat pump, 1.0 for electric resistance</t>
        </r>
      </text>
    </comment>
    <comment ref="C11" authorId="0">
      <text>
        <r>
          <rPr>
            <sz val="8"/>
            <rFont val="Tahoma"/>
            <family val="2"/>
          </rPr>
          <t>Choose a chart that shows net benefit according to one of two parameters: either final R value or added thickness of insulation.  Final R value relates more to building performance requirements, while added thickness relates more to space limitations of the insulated assembly.</t>
        </r>
      </text>
    </comment>
    <comment ref="C63" authorId="0">
      <text>
        <r>
          <rPr>
            <sz val="8"/>
            <rFont val="Tahoma"/>
            <family val="2"/>
          </rPr>
          <t>Amount of blowing agent released during manufacturing and installation (fraction of total)</t>
        </r>
      </text>
    </comment>
    <comment ref="D65" authorId="0">
      <text>
        <r>
          <rPr>
            <sz val="8"/>
            <rFont val="Tahoma"/>
            <family val="2"/>
          </rPr>
          <t>0.2% per year.  "Low' release rate varies with foam type as per Harvey.</t>
        </r>
      </text>
    </comment>
    <comment ref="E65" authorId="0">
      <text>
        <r>
          <rPr>
            <sz val="8"/>
            <rFont val="Tahoma"/>
            <family val="2"/>
          </rPr>
          <t>0.5% per year.  As with "Low," release rates vary with foam type.</t>
        </r>
      </text>
    </comment>
    <comment ref="F65" authorId="0">
      <text>
        <r>
          <rPr>
            <sz val="8"/>
            <rFont val="Tahoma"/>
            <family val="2"/>
          </rPr>
          <t>100% of BA released during life cycle.</t>
        </r>
      </text>
    </comment>
    <comment ref="B18" authorId="0">
      <text>
        <r>
          <rPr>
            <sz val="8"/>
            <rFont val="Tahoma"/>
            <family val="2"/>
          </rPr>
          <t>Average density and conductivity between Roxul Monoboard and Drainboard</t>
        </r>
      </text>
    </comment>
    <comment ref="J45" authorId="0">
      <text>
        <r>
          <rPr>
            <sz val="8"/>
            <rFont val="Tahoma"/>
            <family val="2"/>
          </rPr>
          <t>See "Overall Emissions" table below</t>
        </r>
      </text>
    </comment>
    <comment ref="B77" authorId="0">
      <text>
        <r>
          <rPr>
            <sz val="8"/>
            <rFont val="Tahoma"/>
            <family val="2"/>
          </rPr>
          <t>This table is used for the chart above.  Its content depends on which chart type is selected above.  Hidden below are tables for both chart types (you can unhide)</t>
        </r>
      </text>
    </comment>
    <comment ref="B17" authorId="0">
      <text>
        <r>
          <rPr>
            <sz val="8"/>
            <rFont val="Tahoma"/>
            <family val="2"/>
          </rPr>
          <t>Average density and conductivity  between loose fill &amp; dense pack</t>
        </r>
      </text>
    </comment>
    <comment ref="C6" authorId="0">
      <text>
        <r>
          <rPr>
            <sz val="8"/>
            <rFont val="Tahoma"/>
            <family val="2"/>
          </rPr>
          <t>In retrofit, enter R value of existing assembly.  If considering high-GWP insulation in combination with other insulation, enter R value of assembly without the high-GWP insulation. For uninsulated wall enter~ R-0.18.  It is OK to enter a zero here if looking at materials in hypothetical isolation.</t>
        </r>
      </text>
    </comment>
    <comment ref="B53" authorId="0">
      <text>
        <r>
          <rPr>
            <sz val="8"/>
            <rFont val="Tahoma"/>
            <family val="2"/>
          </rPr>
          <t>Assumes 100% release of BA.  Take BA mass to equal that of PU per m3 (BA has very small effect compared to manufacturing energy)</t>
        </r>
      </text>
    </comment>
    <comment ref="D72" authorId="0">
      <text>
        <r>
          <rPr>
            <sz val="8"/>
            <rFont val="Tahoma"/>
            <family val="2"/>
          </rPr>
          <t>From Mary Bogdan, Honeywell.  Harvey uses 1.2%/year, Bogdan adjusts downward by 10% due to lower diffusivity of 245fa compared to 141b</t>
        </r>
      </text>
    </comment>
    <comment ref="C73" authorId="0">
      <text>
        <r>
          <rPr>
            <sz val="8"/>
            <rFont val="Tahoma"/>
            <family val="2"/>
          </rPr>
          <t>Based on research by Mary Bogdan</t>
        </r>
      </text>
    </comment>
    <comment ref="C5" authorId="0">
      <text>
        <r>
          <rPr>
            <sz val="8"/>
            <rFont val="Tahoma"/>
            <family val="2"/>
          </rPr>
          <t>For elements in contact with the ground, reduce as appropriate</t>
        </r>
      </text>
    </comment>
    <comment ref="B19" authorId="0">
      <text>
        <r>
          <rPr>
            <sz val="8"/>
            <rFont val="Tahoma"/>
            <family val="2"/>
          </rPr>
          <t>Roxul Comfortbatt (average for 3.5, 5.5 inch batts)</t>
        </r>
      </text>
    </comment>
    <comment ref="B22" authorId="0">
      <text>
        <r>
          <rPr>
            <sz val="8"/>
            <rFont val="Tahoma"/>
            <family val="2"/>
          </rPr>
          <t>Optima, J.M. Spider</t>
        </r>
      </text>
    </comment>
    <comment ref="B23" authorId="0">
      <text>
        <r>
          <rPr>
            <sz val="8"/>
            <rFont val="Tahoma"/>
            <family val="2"/>
          </rPr>
          <t>Georgia Pacific Stedi-R, Celotex SturdyBrace</t>
        </r>
      </text>
    </comment>
    <comment ref="B28" authorId="0">
      <text>
        <r>
          <rPr>
            <sz val="8"/>
            <rFont val="Tahoma"/>
            <family val="2"/>
          </rPr>
          <t>Polyisocyanurate</t>
        </r>
      </text>
    </comment>
    <comment ref="B29" authorId="0">
      <text>
        <r>
          <rPr>
            <sz val="8"/>
            <rFont val="Tahoma"/>
            <family val="2"/>
          </rPr>
          <t>Not currently available in North America</t>
        </r>
      </text>
    </comment>
    <comment ref="H61" authorId="0">
      <text>
        <r>
          <rPr>
            <sz val="8"/>
            <rFont val="Tahoma"/>
            <family val="2"/>
          </rPr>
          <t>EPA</t>
        </r>
      </text>
    </comment>
    <comment ref="H59" authorId="0">
      <text>
        <r>
          <rPr>
            <sz val="8"/>
            <rFont val="Tahoma"/>
            <family val="2"/>
          </rPr>
          <t>EPA</t>
        </r>
      </text>
    </comment>
  </commentList>
</comments>
</file>

<file path=xl/sharedStrings.xml><?xml version="1.0" encoding="utf-8"?>
<sst xmlns="http://schemas.openxmlformats.org/spreadsheetml/2006/main" count="161" uniqueCount="110">
  <si>
    <t>LPG</t>
  </si>
  <si>
    <t>-</t>
  </si>
  <si>
    <t>(kg/m3)</t>
  </si>
  <si>
    <t>Heating Fuel</t>
  </si>
  <si>
    <t>GWP by Fuel Type</t>
  </si>
  <si>
    <t>kgCO2/kWh</t>
  </si>
  <si>
    <t>Natural Gas</t>
  </si>
  <si>
    <t>Electricity</t>
  </si>
  <si>
    <t>Wood</t>
  </si>
  <si>
    <t>Heating Efficiency/COP</t>
  </si>
  <si>
    <t>Chart Data</t>
  </si>
  <si>
    <t>Cellulose</t>
  </si>
  <si>
    <t>Solid PU, n-pentane</t>
  </si>
  <si>
    <t>XPS, CO2</t>
  </si>
  <si>
    <t>Spray PU, Water/CO2</t>
  </si>
  <si>
    <t>Inputs</t>
  </si>
  <si>
    <t>High</t>
  </si>
  <si>
    <t>Material Data</t>
  </si>
  <si>
    <t>Fiberboard</t>
  </si>
  <si>
    <t>XPS, HFC-134a</t>
  </si>
  <si>
    <t>(kg/m2RSI)</t>
  </si>
  <si>
    <t>Conductivity</t>
  </si>
  <si>
    <t>(W/mK)</t>
  </si>
  <si>
    <t>Mnfr CO2</t>
  </si>
  <si>
    <t>BA CO2</t>
  </si>
  <si>
    <t>Overall Emissions</t>
  </si>
  <si>
    <t>Mnfr</t>
  </si>
  <si>
    <t>BA GWP</t>
  </si>
  <si>
    <t>BA Mass</t>
  </si>
  <si>
    <t>Annual Rate/Full Emissions</t>
  </si>
  <si>
    <t>All</t>
  </si>
  <si>
    <t>Low</t>
  </si>
  <si>
    <t>BA Release Rate</t>
  </si>
  <si>
    <t>Climate HDD (Kd)</t>
  </si>
  <si>
    <t>Total CO2</t>
  </si>
  <si>
    <t>Added Thickness (cm)</t>
  </si>
  <si>
    <t>Life Span of Insulation (Years)</t>
  </si>
  <si>
    <t>Chart Type</t>
  </si>
  <si>
    <t>Added Thickness (inches)</t>
  </si>
  <si>
    <t>Displayed in Graph (mark with "x")</t>
  </si>
  <si>
    <t>from PHPP</t>
  </si>
  <si>
    <t>from EIA</t>
  </si>
  <si>
    <t>Fuel Oil</t>
  </si>
  <si>
    <t>Greed</t>
  </si>
  <si>
    <t>Delusion</t>
  </si>
  <si>
    <t>Hatred</t>
  </si>
  <si>
    <t>Emissions</t>
  </si>
  <si>
    <t>Overall</t>
  </si>
  <si>
    <t>The worksheets are locked to protect the formulas, and some of the formulas are hidden, but you can unprotect the sheet and unhide the formulas for your own purposes.</t>
  </si>
  <si>
    <t>Net Impact (kgCO2eq/m2a)</t>
  </si>
  <si>
    <t>Thickness</t>
  </si>
  <si>
    <t>Net Impact (kgCO2eq/sfyr)</t>
  </si>
  <si>
    <t>R Value</t>
  </si>
  <si>
    <t>Reference R Value</t>
  </si>
  <si>
    <t>Whole Assembly Rsi (m2K/W)</t>
  </si>
  <si>
    <t>Reference Rsi</t>
  </si>
  <si>
    <t>Success and Failure</t>
  </si>
  <si>
    <t>Fame and Disrepute</t>
  </si>
  <si>
    <t>Sickness and Health</t>
  </si>
  <si>
    <t>Climate HDD (°Fd)</t>
  </si>
  <si>
    <t>Whole Assembly R Value (hrsf°F/Btu)</t>
  </si>
  <si>
    <t>R-value</t>
  </si>
  <si>
    <t>per inch</t>
  </si>
  <si>
    <t>Spray PU, HFC-245fa</t>
  </si>
  <si>
    <t>Rigid Mineral Wool</t>
  </si>
  <si>
    <t>Mineral Wool Batt</t>
  </si>
  <si>
    <t>Fiberglass Batt</t>
  </si>
  <si>
    <t>Loose Fill Fiberglass</t>
  </si>
  <si>
    <t>Dense Pack Blown Fiberglass</t>
  </si>
  <si>
    <t>EPS type I (1 lb/cf)</t>
  </si>
  <si>
    <t>EPS type VII (1.25 lb/cf)</t>
  </si>
  <si>
    <t>EPS type II (1.5 lb/cf)</t>
  </si>
  <si>
    <t>EPS type IX (2 lb/cf)</t>
  </si>
  <si>
    <t>Pleasure and Pain</t>
  </si>
  <si>
    <t>We gratefully acknowledge Dr. Harvey's generous support of this tool.</t>
  </si>
  <si>
    <t>Note that proper air tightness is very important from the standpoints of durability, health, and energy.  The neglect of air tightness by this calculator is not meant to encourage its neglect in construction.</t>
  </si>
  <si>
    <t>Introduction</t>
  </si>
  <si>
    <t>Method</t>
  </si>
  <si>
    <t>Format</t>
  </si>
  <si>
    <t>Sources and Acknowledgements</t>
  </si>
  <si>
    <t>All information regarding embodied energy and blowing agents from Harvey, "Net climatic impact of solid foam insulation..." except where otherwise noted.</t>
  </si>
  <si>
    <t>The reference assembly may be insulated, but for accurate comparison it should only be with a low-GWP insulation.</t>
  </si>
  <si>
    <t>Use</t>
  </si>
  <si>
    <t>Each curve's lowest point is the point of minimum impact for that material.  Any amount of insulation added past that point increases rather than reduces total impact.</t>
  </si>
  <si>
    <t>Charts are automatically generated but can be scaled and otherwise formatted to your preference, just like an ordinary excel chart.</t>
  </si>
  <si>
    <t>Note that the low point for a given material always occurs at the same total R-value, for a given climate and heating system, regardless of reference R value.</t>
  </si>
  <si>
    <t>Thermal bridging effects are neglected.  Accuracy is acceptable for comparison of options whose insulated layers contain identical, moderate amounts of material no more conductive than wood.</t>
  </si>
  <si>
    <t>"Whole Assembly R Value" in the graph is Reference R Value plus R value of the insulation graphed.</t>
  </si>
  <si>
    <t>Heating energy demand is calculated for envelope transmission only.  Infiltration is neglected because building air tightness may happen independently of the insulation.</t>
  </si>
  <si>
    <t>This tool calculates total global warming potential (GWP) of various insulation materials.  Total impact is defined as the embodied GWP of the insulation plus GWP of heating energy demand.</t>
  </si>
  <si>
    <t>Enter all required info about the building into the yellow cells.  Move the cursor over the red triangles for help notes.</t>
  </si>
  <si>
    <t>Examine alternative thicknesses and materials that may perform better from a GWP standpoint, within overall project objectives.</t>
  </si>
  <si>
    <t>copyright 2011 by David White.  This file may be freely distributed, but never used for profit.</t>
  </si>
  <si>
    <t>Total Climatic Impact of Insulation</t>
  </si>
  <si>
    <t>Thanks to Mary Bogdan and David Williams of Honeywell for generous support on data for various aspects of HFC-245fa.</t>
  </si>
  <si>
    <t>The GWP of materials making up the "Reference" assembly is neglected while their insulating effect considered, because its construction is considered to be based on other design issues.</t>
  </si>
  <si>
    <t>The low point is also the point at which embodied GWP and operational GWP are each half of total.</t>
  </si>
  <si>
    <t>Embodied energy for extra non-insulating materials required to build highly insulated walls is neglected, but may be important.</t>
  </si>
  <si>
    <t>Thickness Chart x-axis maximum</t>
  </si>
  <si>
    <t>Chart y-axis maximum</t>
  </si>
  <si>
    <t>R Value Chart x-axis maxiumum</t>
  </si>
  <si>
    <t>The calculation sheets are locked to prevent damage to the formulas, but you can unlock them if you want to examine the formulas or edit them.  The password is "unlock"</t>
  </si>
  <si>
    <t>Special thanks to Paul Eldrenkamp for project genesis &amp; seed funding, Alex Wilson for collaboration &amp; publicity, Cramer Silkworth for Excel mastery, &amp; New Hampshire friends for beta testing.</t>
  </si>
  <si>
    <t>More information on the tool can be found here: http://www.buildinggreen.com/live/index.cfm/2011/3/21/Global-Warming-Potential-Insulation-Calculator-polystyrene-eps-xps-gwp</t>
  </si>
  <si>
    <t>Developed by David White (www.rightenvironments.com) with support from BuildingGreen (www.buildinggreen.com)</t>
  </si>
  <si>
    <t>It does not consider other important environmental impacts, such as resource depletion, habitat loss, toxicity, eutrophication, acidification, etc; nor does it consider other financial costs.</t>
  </si>
  <si>
    <t xml:space="preserve">The tool uses macros. You may need to change your macro security level (under Tools: Options: Security) to Medium to allow the macros to work.  Macros do not work with Excel 2008 for Mac. </t>
  </si>
  <si>
    <t>Thanks to Terry Brennan, John Straube, and Daniel Bergey for technical guidance.</t>
  </si>
  <si>
    <t>PV Electricity</t>
  </si>
  <si>
    <t>Fthenakis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</si>
</sst>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
    <numFmt numFmtId="169" formatCode="0.000000"/>
    <numFmt numFmtId="170" formatCode="#,##0.0"/>
  </numFmts>
  <fonts count="47">
    <font>
      <sz val="10"/>
      <name val="Arial"/>
      <family val="0"/>
    </font>
    <font>
      <b/>
      <sz val="10"/>
      <name val="Arial"/>
      <family val="2"/>
    </font>
    <font>
      <sz val="8"/>
      <name val="Arial"/>
      <family val="0"/>
    </font>
    <font>
      <sz val="8"/>
      <name val="Tahoma"/>
      <family val="2"/>
    </font>
    <font>
      <sz val="10"/>
      <color indexed="10"/>
      <name val="Arial"/>
      <family val="0"/>
    </font>
    <font>
      <sz val="14.5"/>
      <color indexed="8"/>
      <name val="Arial"/>
      <family val="0"/>
    </font>
    <font>
      <sz val="10.1"/>
      <color indexed="8"/>
      <name val="Arial"/>
      <family val="0"/>
    </font>
    <font>
      <sz val="14.25"/>
      <color indexed="8"/>
      <name val="Arial"/>
      <family val="0"/>
    </font>
    <font>
      <sz val="10.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Calibri"/>
      <family val="0"/>
    </font>
    <font>
      <b/>
      <sz val="16"/>
      <color indexed="8"/>
      <name val="Arial"/>
      <family val="0"/>
    </font>
    <font>
      <sz val="14"/>
      <color indexed="8"/>
      <name val="Arial"/>
      <family val="0"/>
    </font>
    <font>
      <b/>
      <sz val="15.7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
    <xf numFmtId="0" fontId="0" fillId="0" borderId="0" xfId="0" applyAlignment="1">
      <alignment/>
    </xf>
    <xf numFmtId="0" fontId="1" fillId="0" borderId="0" xfId="0" applyFont="1" applyAlignment="1">
      <alignment/>
    </xf>
    <xf numFmtId="1"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2" fontId="0" fillId="0" borderId="0" xfId="0" applyNumberFormat="1" applyAlignment="1">
      <alignment horizontal="center"/>
    </xf>
    <xf numFmtId="0" fontId="0" fillId="0" borderId="0" xfId="0" applyNumberFormat="1" applyAlignment="1">
      <alignment horizontal="center"/>
    </xf>
    <xf numFmtId="0" fontId="0" fillId="0" borderId="0" xfId="0" applyAlignment="1">
      <alignment horizontal="right"/>
    </xf>
    <xf numFmtId="0" fontId="4" fillId="0" borderId="0" xfId="0" applyFont="1" applyAlignment="1">
      <alignment/>
    </xf>
    <xf numFmtId="49" fontId="0" fillId="0" borderId="0" xfId="0" applyNumberFormat="1" applyAlignment="1">
      <alignment/>
    </xf>
    <xf numFmtId="0" fontId="0" fillId="0" borderId="0" xfId="0" applyFont="1" applyAlignment="1">
      <alignment horizontal="center"/>
    </xf>
    <xf numFmtId="0" fontId="0" fillId="0" borderId="0" xfId="0" applyFont="1" applyAlignment="1">
      <alignment horizontal="right"/>
    </xf>
    <xf numFmtId="164" fontId="0" fillId="0" borderId="0" xfId="0" applyNumberFormat="1" applyFont="1" applyAlignment="1">
      <alignment horizontal="center"/>
    </xf>
    <xf numFmtId="0" fontId="0" fillId="0" borderId="0" xfId="0" applyFont="1" applyAlignment="1">
      <alignment/>
    </xf>
    <xf numFmtId="0" fontId="0" fillId="0" borderId="0" xfId="0" applyAlignment="1">
      <alignment horizontal="left"/>
    </xf>
    <xf numFmtId="0" fontId="0" fillId="31" borderId="0" xfId="0" applyFill="1" applyAlignment="1" applyProtection="1">
      <alignment horizontal="center"/>
      <protection locked="0"/>
    </xf>
    <xf numFmtId="2" fontId="0" fillId="31" borderId="0" xfId="0" applyNumberFormat="1" applyFill="1" applyAlignment="1" applyProtection="1">
      <alignment horizontal="center"/>
      <protection locked="0"/>
    </xf>
    <xf numFmtId="3" fontId="0" fillId="31" borderId="0" xfId="0" applyNumberFormat="1" applyFill="1" applyAlignment="1" applyProtection="1">
      <alignment horizontal="center"/>
      <protection locked="0"/>
    </xf>
    <xf numFmtId="2" fontId="0" fillId="0" borderId="0" xfId="0" applyNumberFormat="1" applyFont="1" applyAlignment="1">
      <alignment horizontal="center"/>
    </xf>
    <xf numFmtId="165" fontId="0" fillId="0" borderId="0" xfId="0" applyNumberFormat="1" applyAlignment="1">
      <alignment/>
    </xf>
    <xf numFmtId="0" fontId="4" fillId="0" borderId="0" xfId="0" applyFont="1" applyAlignment="1">
      <alignment horizontal="center"/>
    </xf>
    <xf numFmtId="4" fontId="0" fillId="0" borderId="0" xfId="0" applyNumberFormat="1" applyAlignment="1">
      <alignment horizontal="center"/>
    </xf>
    <xf numFmtId="4" fontId="0" fillId="31" borderId="0" xfId="0" applyNumberFormat="1" applyFill="1" applyAlignment="1" applyProtection="1">
      <alignment horizontal="center"/>
      <protection locked="0"/>
    </xf>
    <xf numFmtId="0"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Climatic Impact of Energy Use + Embodied GWP</a:t>
            </a:r>
          </a:p>
        </c:rich>
      </c:tx>
      <c:layout>
        <c:manualLayout>
          <c:xMode val="factor"/>
          <c:yMode val="factor"/>
          <c:x val="-0.01825"/>
          <c:y val="0"/>
        </c:manualLayout>
      </c:layout>
      <c:spPr>
        <a:noFill/>
        <a:ln>
          <a:noFill/>
        </a:ln>
      </c:spPr>
    </c:title>
    <c:plotArea>
      <c:layout>
        <c:manualLayout>
          <c:xMode val="edge"/>
          <c:yMode val="edge"/>
          <c:x val="0.05325"/>
          <c:y val="0.09875"/>
          <c:w val="0.6355"/>
          <c:h val="0.81025"/>
        </c:manualLayout>
      </c:layout>
      <c:scatterChart>
        <c:scatterStyle val="lineMarker"/>
        <c:varyColors val="0"/>
        <c:ser>
          <c:idx val="0"/>
          <c:order val="0"/>
          <c:tx>
            <c:strRef>
              <c:f>'IP'!$B$78</c:f>
              <c:strCache>
                <c:ptCount val="1"/>
                <c:pt idx="0">
                  <c:v>Cellulose</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'IP'!$C$78:$BK$78</c:f>
              <c:numCache/>
            </c:numRef>
          </c:yVal>
          <c:smooth val="0"/>
        </c:ser>
        <c:ser>
          <c:idx val="1"/>
          <c:order val="1"/>
          <c:tx>
            <c:strRef>
              <c:f>'IP'!$B$79</c:f>
              <c:strCache>
                <c:ptCount val="1"/>
                <c:pt idx="0">
                  <c:v>Rigid Mineral Wool</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'IP'!$C$79:$BK$79</c:f>
              <c:numCache/>
            </c:numRef>
          </c:yVal>
          <c:smooth val="0"/>
        </c:ser>
        <c:ser>
          <c:idx val="2"/>
          <c:order val="2"/>
          <c:tx>
            <c:strRef>
              <c:f>'IP'!$B$80</c:f>
              <c:strCache>
                <c:ptCount val="1"/>
                <c:pt idx="0">
                  <c:v>Mineral Wool Batt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'IP'!$C$80:$BK$80</c:f>
              <c:numCache/>
            </c:numRef>
          </c:yVal>
          <c:smooth val="0"/>
        </c:ser>
        <c:ser>
          <c:idx val="3"/>
          <c:order val="3"/>
          <c:tx>
            <c:strRef>
              <c:f>'IP'!$B$81</c:f>
              <c:strCache>
                <c:ptCount val="1"/>
                <c:pt idx="0">
                  <c:v>Fiberglass Batt</c:v>
                </c:pt>
              </c:strCache>
            </c:strRef>
          </c:tx>
          <c:spPr>
            <a:ln w="25400">
              <a:solidFill>
                <a:srgbClr val="FCF305"/>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'IP'!$C$81:$BK$81</c:f>
              <c:numCache/>
            </c:numRef>
          </c:yVal>
          <c:smooth val="0"/>
        </c:ser>
        <c:ser>
          <c:idx val="4"/>
          <c:order val="4"/>
          <c:tx>
            <c:strRef>
              <c:f>'IP'!$B$82</c:f>
              <c:strCache>
                <c:ptCount val="1"/>
                <c:pt idx="0">
                  <c:v>Loose Fill Fiberglass</c:v>
                </c:pt>
              </c:strCache>
            </c:strRef>
          </c:tx>
          <c:spPr>
            <a:ln w="254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'IP'!$C$82:$BK$82</c:f>
              <c:numCache/>
            </c:numRef>
          </c:yVal>
          <c:smooth val="0"/>
        </c:ser>
        <c:ser>
          <c:idx val="5"/>
          <c:order val="5"/>
          <c:tx>
            <c:strRef>
              <c:f>'IP'!$B$83</c:f>
              <c:strCache>
                <c:ptCount val="1"/>
                <c:pt idx="0">
                  <c:v>Dense Pack Blown Fiberglass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'IP'!$C$83:$BK$83</c:f>
              <c:numCache/>
            </c:numRef>
          </c:yVal>
          <c:smooth val="0"/>
        </c:ser>
        <c:ser>
          <c:idx val="6"/>
          <c:order val="6"/>
          <c:tx>
            <c:strRef>
              <c:f>'IP'!$B$84</c:f>
              <c:strCache>
                <c:ptCount val="1"/>
                <c:pt idx="0">
                  <c:v>Fiberboard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'IP'!$C$84:$BK$84</c:f>
              <c:numCache/>
            </c:numRef>
          </c:yVal>
          <c:smooth val="0"/>
        </c:ser>
        <c:ser>
          <c:idx val="7"/>
          <c:order val="7"/>
          <c:tx>
            <c:strRef>
              <c:f>'IP'!$B$85</c:f>
              <c:strCache>
                <c:ptCount val="1"/>
                <c:pt idx="0">
                  <c:v>EPS type I (1 lb/cf)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'IP'!$C$85:$BK$85</c:f>
              <c:numCache/>
            </c:numRef>
          </c:yVal>
          <c:smooth val="0"/>
        </c:ser>
        <c:ser>
          <c:idx val="8"/>
          <c:order val="8"/>
          <c:tx>
            <c:strRef>
              <c:f>'IP'!$B$86</c:f>
              <c:strCache>
                <c:ptCount val="1"/>
                <c:pt idx="0">
                  <c:v>EPS type VII (1.25 lb/cf)</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'IP'!$C$86:$BK$86</c:f>
              <c:numCache/>
            </c:numRef>
          </c:yVal>
          <c:smooth val="0"/>
        </c:ser>
        <c:ser>
          <c:idx val="9"/>
          <c:order val="9"/>
          <c:tx>
            <c:strRef>
              <c:f>'IP'!$B$87</c:f>
              <c:strCache>
                <c:ptCount val="1"/>
                <c:pt idx="0">
                  <c:v>EPS type II (1.5 lb/cf)</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'IP'!$C$87:$BK$87</c:f>
              <c:numCache/>
            </c:numRef>
          </c:yVal>
          <c:smooth val="0"/>
        </c:ser>
        <c:ser>
          <c:idx val="10"/>
          <c:order val="10"/>
          <c:tx>
            <c:strRef>
              <c:f>'IP'!$B$88</c:f>
              <c:strCache>
                <c:ptCount val="1"/>
                <c:pt idx="0">
                  <c:v>EPS type IX (2 lb/cf)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'IP'!$C$88:$BK$88</c:f>
              <c:numCache/>
            </c:numRef>
          </c:yVal>
          <c:smooth val="0"/>
        </c:ser>
        <c:ser>
          <c:idx val="11"/>
          <c:order val="11"/>
          <c:tx>
            <c:strRef>
              <c:f>'IP'!$B$89</c:f>
              <c:strCache>
                <c:ptCount val="1"/>
                <c:pt idx="0">
                  <c:v>Solid PU, n-pentane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'IP'!$C$89:$BK$89</c:f>
              <c:numCache/>
            </c:numRef>
          </c:yVal>
          <c:smooth val="0"/>
        </c:ser>
        <c:ser>
          <c:idx val="12"/>
          <c:order val="12"/>
          <c:tx>
            <c:strRef>
              <c:f>'IP'!$B$90</c:f>
              <c:strCache>
                <c:ptCount val="1"/>
                <c:pt idx="0">
                  <c:v>XPS, CO2</c:v>
                </c:pt>
              </c:strCache>
            </c:strRef>
          </c:tx>
          <c:spPr>
            <a:ln w="25400">
              <a:solidFill>
                <a:srgbClr val="00ABEA"/>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'IP'!$C$90:$BK$90</c:f>
              <c:numCache/>
            </c:numRef>
          </c:yVal>
          <c:smooth val="0"/>
        </c:ser>
        <c:ser>
          <c:idx val="13"/>
          <c:order val="13"/>
          <c:tx>
            <c:strRef>
              <c:f>'IP'!$B$91</c:f>
              <c:strCache>
                <c:ptCount val="1"/>
                <c:pt idx="0">
                  <c:v>XPS, HFC-134a</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'IP'!$C$91:$BK$91</c:f>
              <c:numCache/>
            </c:numRef>
          </c:yVal>
          <c:smooth val="0"/>
        </c:ser>
        <c:ser>
          <c:idx val="14"/>
          <c:order val="14"/>
          <c:tx>
            <c:strRef>
              <c:f>'IP'!$B$92</c:f>
              <c:strCache>
                <c:ptCount val="1"/>
                <c:pt idx="0">
                  <c:v>Spray PU, Water/CO2</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'IP'!$C$92:$BK$92</c:f>
              <c:numCache/>
            </c:numRef>
          </c:yVal>
          <c:smooth val="0"/>
        </c:ser>
        <c:ser>
          <c:idx val="15"/>
          <c:order val="15"/>
          <c:tx>
            <c:strRef>
              <c:f>'IP'!$B$93</c:f>
              <c:strCache>
                <c:ptCount val="1"/>
                <c:pt idx="0">
                  <c:v>Spray PU, HFC-245fa</c:v>
                </c:pt>
              </c:strCache>
            </c:strRef>
          </c:tx>
          <c:spPr>
            <a:ln w="254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'IP'!$C$77:$BK$77</c:f>
              <c:numCache/>
            </c:numRef>
          </c:xVal>
          <c:yVal>
            <c:numRef>
              <c:f>'IP'!$C$93:$BK$93</c:f>
              <c:numCache/>
            </c:numRef>
          </c:yVal>
          <c:smooth val="0"/>
        </c:ser>
        <c:axId val="37040437"/>
        <c:axId val="64928478"/>
      </c:scatterChart>
      <c:valAx>
        <c:axId val="37040437"/>
        <c:scaling>
          <c:orientation val="minMax"/>
          <c:max val="5"/>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928478"/>
        <c:crosses val="autoZero"/>
        <c:crossBetween val="midCat"/>
        <c:dispUnits/>
      </c:valAx>
      <c:valAx>
        <c:axId val="64928478"/>
        <c:scaling>
          <c:orientation val="minMax"/>
          <c:max val="0.5"/>
          <c:min val="0"/>
        </c:scaling>
        <c:axPos val="l"/>
        <c:title>
          <c:tx>
            <c:rich>
              <a:bodyPr vert="horz" rot="-5400000" anchor="ctr"/>
              <a:lstStyle/>
              <a:p>
                <a:pPr algn="ctr">
                  <a:defRPr/>
                </a:pPr>
                <a:r>
                  <a:rPr lang="en-US" cap="none" sz="1200" b="0" i="0" u="none" baseline="0">
                    <a:solidFill>
                      <a:srgbClr val="000000"/>
                    </a:solidFill>
                  </a:rPr>
                  <a:t>Impact  (kgCO2/sfyr)                       .        </a:t>
                </a:r>
              </a:p>
            </c:rich>
          </c:tx>
          <c:layout>
            <c:manualLayout>
              <c:xMode val="factor"/>
              <c:yMode val="factor"/>
              <c:x val="-0.012"/>
              <c:y val="0.0222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7040437"/>
        <c:crosses val="autoZero"/>
        <c:crossBetween val="midCat"/>
        <c:dispUnits/>
      </c:valAx>
      <c:spPr>
        <a:solidFill>
          <a:srgbClr val="C0C0C0"/>
        </a:solidFill>
        <a:ln w="12700">
          <a:solidFill>
            <a:srgbClr val="808080"/>
          </a:solidFill>
        </a:ln>
      </c:spPr>
    </c:plotArea>
    <c:legend>
      <c:legendPos val="r"/>
      <c:layout>
        <c:manualLayout>
          <c:xMode val="edge"/>
          <c:yMode val="edge"/>
          <c:x val="0.72025"/>
          <c:y val="0.16825"/>
          <c:w val="0.25725"/>
          <c:h val="0.702"/>
        </c:manualLayout>
      </c:layout>
      <c:overlay val="0"/>
      <c:spPr>
        <a:solidFill>
          <a:srgbClr val="C0C0C0"/>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Climatic Impact of Energy Use + Embodied GWP</a:t>
            </a:r>
          </a:p>
        </c:rich>
      </c:tx>
      <c:layout>
        <c:manualLayout>
          <c:xMode val="factor"/>
          <c:yMode val="factor"/>
          <c:x val="-0.01975"/>
          <c:y val="0.0025"/>
        </c:manualLayout>
      </c:layout>
      <c:spPr>
        <a:noFill/>
        <a:ln>
          <a:noFill/>
        </a:ln>
      </c:spPr>
    </c:title>
    <c:plotArea>
      <c:layout>
        <c:manualLayout>
          <c:xMode val="edge"/>
          <c:yMode val="edge"/>
          <c:x val="0.051"/>
          <c:y val="0.09675"/>
          <c:w val="0.651"/>
          <c:h val="0.8105"/>
        </c:manualLayout>
      </c:layout>
      <c:scatterChart>
        <c:scatterStyle val="lineMarker"/>
        <c:varyColors val="0"/>
        <c:ser>
          <c:idx val="0"/>
          <c:order val="0"/>
          <c:tx>
            <c:strRef>
              <c:f>Metric!$B$79</c:f>
              <c:strCache>
                <c:ptCount val="1"/>
                <c:pt idx="0">
                  <c:v>Cellulose</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Metric!$C$79:$BK$79</c:f>
              <c:numCache/>
            </c:numRef>
          </c:yVal>
          <c:smooth val="0"/>
        </c:ser>
        <c:ser>
          <c:idx val="1"/>
          <c:order val="1"/>
          <c:tx>
            <c:strRef>
              <c:f>Metric!$B$80</c:f>
              <c:strCache>
                <c:ptCount val="1"/>
                <c:pt idx="0">
                  <c:v>Rigid Mineral Wool</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Metric!$C$80:$BK$80</c:f>
              <c:numCache/>
            </c:numRef>
          </c:yVal>
          <c:smooth val="0"/>
        </c:ser>
        <c:ser>
          <c:idx val="2"/>
          <c:order val="2"/>
          <c:tx>
            <c:strRef>
              <c:f>Metric!$B$81</c:f>
              <c:strCache>
                <c:ptCount val="1"/>
                <c:pt idx="0">
                  <c:v>Mineral Wool Batt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Metric!$C$81:$BK$81</c:f>
              <c:numCache/>
            </c:numRef>
          </c:yVal>
          <c:smooth val="0"/>
        </c:ser>
        <c:ser>
          <c:idx val="3"/>
          <c:order val="3"/>
          <c:tx>
            <c:strRef>
              <c:f>Metric!$B$82</c:f>
              <c:strCache>
                <c:ptCount val="1"/>
                <c:pt idx="0">
                  <c:v>Fiberglass Batt</c:v>
                </c:pt>
              </c:strCache>
            </c:strRef>
          </c:tx>
          <c:spPr>
            <a:ln w="25400">
              <a:solidFill>
                <a:srgbClr val="FCF305"/>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Metric!$C$82:$BK$82</c:f>
              <c:numCache/>
            </c:numRef>
          </c:yVal>
          <c:smooth val="0"/>
        </c:ser>
        <c:ser>
          <c:idx val="4"/>
          <c:order val="4"/>
          <c:tx>
            <c:strRef>
              <c:f>Metric!$B$83</c:f>
              <c:strCache>
                <c:ptCount val="1"/>
                <c:pt idx="0">
                  <c:v>Loose Fill Fiberglass</c:v>
                </c:pt>
              </c:strCache>
            </c:strRef>
          </c:tx>
          <c:spPr>
            <a:ln w="254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Metric!$C$83:$BK$83</c:f>
              <c:numCache/>
            </c:numRef>
          </c:yVal>
          <c:smooth val="0"/>
        </c:ser>
        <c:ser>
          <c:idx val="5"/>
          <c:order val="5"/>
          <c:tx>
            <c:strRef>
              <c:f>Metric!$B$84</c:f>
              <c:strCache>
                <c:ptCount val="1"/>
                <c:pt idx="0">
                  <c:v>Dense Pack Blown Fiberglass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Metric!$C$84:$BK$84</c:f>
              <c:numCache/>
            </c:numRef>
          </c:yVal>
          <c:smooth val="0"/>
        </c:ser>
        <c:ser>
          <c:idx val="6"/>
          <c:order val="6"/>
          <c:tx>
            <c:strRef>
              <c:f>Metric!$B$85</c:f>
              <c:strCache>
                <c:ptCount val="1"/>
                <c:pt idx="0">
                  <c:v>Fiberboard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Metric!$C$85:$BK$85</c:f>
              <c:numCache/>
            </c:numRef>
          </c:yVal>
          <c:smooth val="0"/>
        </c:ser>
        <c:ser>
          <c:idx val="7"/>
          <c:order val="7"/>
          <c:tx>
            <c:strRef>
              <c:f>Metric!$B$86</c:f>
              <c:strCache>
                <c:ptCount val="1"/>
                <c:pt idx="0">
                  <c:v>EPS type I (1 lb/cf)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FFFFFF"/>
              </a:solidFill>
              <a:ln>
                <a:noFill/>
              </a:ln>
            </c:spPr>
          </c:marker>
          <c:xVal>
            <c:numRef>
              <c:f>Metric!$C$78:$BK$78</c:f>
              <c:numCache/>
            </c:numRef>
          </c:xVal>
          <c:yVal>
            <c:numRef>
              <c:f>Metric!$C$86:$BK$86</c:f>
              <c:numCache/>
            </c:numRef>
          </c:yVal>
          <c:smooth val="0"/>
        </c:ser>
        <c:ser>
          <c:idx val="8"/>
          <c:order val="8"/>
          <c:tx>
            <c:strRef>
              <c:f>Metric!$B$87</c:f>
              <c:strCache>
                <c:ptCount val="1"/>
                <c:pt idx="0">
                  <c:v>EPS type VII (1.25 lb/cf)</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noFill/>
              <a:ln>
                <a:noFill/>
              </a:ln>
            </c:spPr>
          </c:marker>
          <c:xVal>
            <c:numRef>
              <c:f>Metric!$C$78:$BK$78</c:f>
              <c:numCache/>
            </c:numRef>
          </c:xVal>
          <c:yVal>
            <c:numRef>
              <c:f>Metric!$C$87:$BK$87</c:f>
              <c:numCache/>
            </c:numRef>
          </c:yVal>
          <c:smooth val="0"/>
        </c:ser>
        <c:ser>
          <c:idx val="9"/>
          <c:order val="9"/>
          <c:tx>
            <c:strRef>
              <c:f>Metric!$B$88</c:f>
              <c:strCache>
                <c:ptCount val="1"/>
                <c:pt idx="0">
                  <c:v>EPS type II (1.5 lb/cf)</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Metric!$C$88:$BK$88</c:f>
              <c:numCache/>
            </c:numRef>
          </c:yVal>
          <c:smooth val="0"/>
        </c:ser>
        <c:ser>
          <c:idx val="10"/>
          <c:order val="10"/>
          <c:tx>
            <c:strRef>
              <c:f>Metric!$B$89</c:f>
              <c:strCache>
                <c:ptCount val="1"/>
                <c:pt idx="0">
                  <c:v>EPS type IX (2 lb/cf)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Metric!$C$89:$BK$89</c:f>
              <c:numCache/>
            </c:numRef>
          </c:yVal>
          <c:smooth val="0"/>
        </c:ser>
        <c:ser>
          <c:idx val="11"/>
          <c:order val="11"/>
          <c:tx>
            <c:strRef>
              <c:f>Metric!$B$90</c:f>
              <c:strCache>
                <c:ptCount val="1"/>
                <c:pt idx="0">
                  <c:v>Solid PU, n-pentane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Metric!$C$90:$BK$90</c:f>
              <c:numCache/>
            </c:numRef>
          </c:yVal>
          <c:smooth val="0"/>
        </c:ser>
        <c:ser>
          <c:idx val="12"/>
          <c:order val="12"/>
          <c:tx>
            <c:strRef>
              <c:f>Metric!$B$91</c:f>
              <c:strCache>
                <c:ptCount val="1"/>
                <c:pt idx="0">
                  <c:v>XPS, CO2</c:v>
                </c:pt>
              </c:strCache>
            </c:strRef>
          </c:tx>
          <c:spPr>
            <a:ln w="25400">
              <a:solidFill>
                <a:srgbClr val="00ABEA"/>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Metric!$C$91:$BK$91</c:f>
              <c:numCache/>
            </c:numRef>
          </c:yVal>
          <c:smooth val="0"/>
        </c:ser>
        <c:ser>
          <c:idx val="13"/>
          <c:order val="13"/>
          <c:tx>
            <c:strRef>
              <c:f>Metric!$B$92</c:f>
              <c:strCache>
                <c:ptCount val="1"/>
                <c:pt idx="0">
                  <c:v>XPS, HFC-134a</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Metric!$C$92:$BK$92</c:f>
              <c:numCache/>
            </c:numRef>
          </c:yVal>
          <c:smooth val="0"/>
        </c:ser>
        <c:ser>
          <c:idx val="14"/>
          <c:order val="14"/>
          <c:tx>
            <c:strRef>
              <c:f>Metric!$B$93</c:f>
              <c:strCache>
                <c:ptCount val="1"/>
                <c:pt idx="0">
                  <c:v>Spray PU, Water/CO2</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Metric!$C$93:$BK$93</c:f>
              <c:numCache/>
            </c:numRef>
          </c:yVal>
          <c:smooth val="0"/>
        </c:ser>
        <c:ser>
          <c:idx val="15"/>
          <c:order val="15"/>
          <c:tx>
            <c:strRef>
              <c:f>Metric!$B$94</c:f>
              <c:strCache>
                <c:ptCount val="1"/>
                <c:pt idx="0">
                  <c:v>Spray PU, HFC-245fa</c:v>
                </c:pt>
              </c:strCache>
            </c:strRef>
          </c:tx>
          <c:spPr>
            <a:ln w="254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Metric!$C$78:$BK$78</c:f>
              <c:numCache/>
            </c:numRef>
          </c:xVal>
          <c:yVal>
            <c:numRef>
              <c:f>Metric!$C$94:$BK$94</c:f>
              <c:numCache/>
            </c:numRef>
          </c:yVal>
          <c:smooth val="0"/>
        </c:ser>
        <c:axId val="47485391"/>
        <c:axId val="24715336"/>
      </c:scatterChart>
      <c:valAx>
        <c:axId val="47485391"/>
        <c:scaling>
          <c:orientation val="minMax"/>
          <c:max val="10"/>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715336"/>
        <c:crosses val="autoZero"/>
        <c:crossBetween val="midCat"/>
        <c:dispUnits/>
      </c:valAx>
      <c:valAx>
        <c:axId val="24715336"/>
        <c:scaling>
          <c:orientation val="minMax"/>
          <c:max val="20"/>
          <c:min val="0"/>
        </c:scaling>
        <c:axPos val="l"/>
        <c:title>
          <c:tx>
            <c:rich>
              <a:bodyPr vert="horz" rot="-5400000" anchor="ctr"/>
              <a:lstStyle/>
              <a:p>
                <a:pPr algn="ctr">
                  <a:defRPr/>
                </a:pPr>
                <a:r>
                  <a:rPr lang="en-US" cap="none" sz="1400" b="0" i="0" u="none" baseline="0">
                    <a:solidFill>
                      <a:srgbClr val="000000"/>
                    </a:solidFill>
                    <a:latin typeface="Arial"/>
                    <a:ea typeface="Arial"/>
                    <a:cs typeface="Arial"/>
                  </a:rPr>
                  <a:t>Impact (kgCO2/m2a)                  .</a:t>
                </a:r>
              </a:p>
            </c:rich>
          </c:tx>
          <c:layout>
            <c:manualLayout>
              <c:xMode val="factor"/>
              <c:yMode val="factor"/>
              <c:x val="-0.00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7485391"/>
        <c:crosses val="autoZero"/>
        <c:crossBetween val="midCat"/>
        <c:dispUnits/>
      </c:valAx>
      <c:spPr>
        <a:solidFill>
          <a:srgbClr val="C0C0C0"/>
        </a:solidFill>
        <a:ln w="12700">
          <a:solidFill>
            <a:srgbClr val="808080"/>
          </a:solidFill>
        </a:ln>
      </c:spPr>
    </c:plotArea>
    <c:legend>
      <c:legendPos val="r"/>
      <c:layout>
        <c:manualLayout>
          <c:xMode val="edge"/>
          <c:yMode val="edge"/>
          <c:x val="0.73125"/>
          <c:y val="0.156"/>
          <c:w val="0.25325"/>
          <c:h val="0.72425"/>
        </c:manualLayout>
      </c:layout>
      <c:overlay val="0"/>
      <c:spPr>
        <a:solidFill>
          <a:srgbClr val="C0C0C0"/>
        </a:solidFill>
        <a:ln w="3175">
          <a:solidFill>
            <a:srgbClr val="000000"/>
          </a:solidFill>
        </a:ln>
      </c:spPr>
      <c:txPr>
        <a:bodyPr vert="horz" rot="0"/>
        <a:lstStyle/>
        <a:p>
          <a:pPr>
            <a:defRPr lang="en-US" cap="none" sz="10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0.1945</cdr:x>
      <cdr:y>0.8785</cdr:y>
    </cdr:from>
    <cdr:to>
      <cdr:x>0.59075</cdr:x>
      <cdr:y>1</cdr:y>
    </cdr:to>
    <cdr:sp textlink="'IP'!$B$77">
      <cdr:nvSpPr>
        <cdr:cNvPr id="1" name="Text Box 1"/>
        <cdr:cNvSpPr txBox="1">
          <a:spLocks noChangeArrowheads="1"/>
        </cdr:cNvSpPr>
      </cdr:nvSpPr>
      <cdr:spPr>
        <a:xfrm>
          <a:off x="1562100" y="5019675"/>
          <a:ext cx="3190875" cy="695325"/>
        </a:xfrm>
        <a:prstGeom prst="rect">
          <a:avLst/>
        </a:prstGeom>
        <a:noFill/>
        <a:ln w="1" cmpd="sng">
          <a:noFill/>
        </a:ln>
      </cdr:spPr>
      <cdr:txBody>
        <a:bodyPr vertOverflow="clip" wrap="square" lIns="36576" tIns="27432" rIns="36576" bIns="27432" anchor="ctr"/>
        <a:p>
          <a:pPr algn="ctr">
            <a:defRPr/>
          </a:pPr>
          <a:fld id="{6f903667-390b-4d92-8b3f-ba2084048fa1}" type="TxLink">
            <a:rPr lang="en-US" cap="none" sz="1400" b="0" i="0" u="none" baseline="0">
              <a:solidFill>
                <a:srgbClr val="000000"/>
              </a:solidFill>
              <a:latin typeface="Arial"/>
              <a:ea typeface="Arial"/>
              <a:cs typeface="Arial"/>
            </a:rPr>
            <a:t>Added Thickness (inches)</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xdr:row>
      <xdr:rowOff>38100</xdr:rowOff>
    </xdr:from>
    <xdr:to>
      <xdr:col>16</xdr:col>
      <xdr:colOff>514350</xdr:colOff>
      <xdr:row>36</xdr:row>
      <xdr:rowOff>85725</xdr:rowOff>
    </xdr:to>
    <xdr:graphicFrame>
      <xdr:nvGraphicFramePr>
        <xdr:cNvPr id="1" name="Chart 3"/>
        <xdr:cNvGraphicFramePr/>
      </xdr:nvGraphicFramePr>
      <xdr:xfrm>
        <a:off x="3352800" y="200025"/>
        <a:ext cx="8048625" cy="57150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0.21525</cdr:x>
      <cdr:y>0.906</cdr:y>
    </cdr:from>
    <cdr:to>
      <cdr:x>0.5645</cdr:x>
      <cdr:y>0.964</cdr:y>
    </cdr:to>
    <cdr:sp textlink="Metric!$C$77">
      <cdr:nvSpPr>
        <cdr:cNvPr id="1" name="Text Box 8"/>
        <cdr:cNvSpPr txBox="1">
          <a:spLocks noChangeArrowheads="1"/>
        </cdr:cNvSpPr>
      </cdr:nvSpPr>
      <cdr:spPr>
        <a:xfrm>
          <a:off x="1704975" y="5172075"/>
          <a:ext cx="2781300" cy="333375"/>
        </a:xfrm>
        <a:prstGeom prst="rect">
          <a:avLst/>
        </a:prstGeom>
        <a:noFill/>
        <a:ln w="1" cmpd="sng">
          <a:noFill/>
        </a:ln>
      </cdr:spPr>
      <cdr:txBody>
        <a:bodyPr vertOverflow="clip" wrap="square" lIns="36576" tIns="27432" rIns="36576" bIns="27432" anchor="ctr"/>
        <a:p>
          <a:pPr algn="ctr">
            <a:defRPr/>
          </a:pPr>
          <a:fld id="{6a9c89df-9837-4288-91e7-f05d44ab0070}" type="TxLink">
            <a:rPr lang="en-US" cap="none" sz="1400" b="0" i="0" u="none" baseline="0">
              <a:solidFill>
                <a:srgbClr val="000000"/>
              </a:solidFill>
              <a:latin typeface="Arial"/>
              <a:ea typeface="Arial"/>
              <a:cs typeface="Arial"/>
            </a:rPr>
            <a:t>Whole Assembly Rsi (m2K/W)</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1</xdr:row>
      <xdr:rowOff>57150</xdr:rowOff>
    </xdr:from>
    <xdr:to>
      <xdr:col>16</xdr:col>
      <xdr:colOff>466725</xdr:colOff>
      <xdr:row>38</xdr:row>
      <xdr:rowOff>104775</xdr:rowOff>
    </xdr:to>
    <xdr:graphicFrame>
      <xdr:nvGraphicFramePr>
        <xdr:cNvPr id="1" name="Chart 18"/>
        <xdr:cNvGraphicFramePr/>
      </xdr:nvGraphicFramePr>
      <xdr:xfrm>
        <a:off x="3400425" y="219075"/>
        <a:ext cx="7953375" cy="57150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J43"/>
  <sheetViews>
    <sheetView tabSelected="1" workbookViewId="0" topLeftCell="A1">
      <selection activeCell="S1" sqref="S1"/>
    </sheetView>
  </sheetViews>
  <sheetFormatPr defaultColWidth="8.8515625" defaultRowHeight="12.75"/>
  <sheetData>
    <row r="1" ht="12">
      <c r="A1" s="1" t="s">
        <v>93</v>
      </c>
    </row>
    <row r="3" ht="12">
      <c r="A3" s="1" t="s">
        <v>76</v>
      </c>
    </row>
    <row r="4" ht="12">
      <c r="B4" s="14" t="s">
        <v>104</v>
      </c>
    </row>
    <row r="5" ht="12">
      <c r="B5" t="s">
        <v>103</v>
      </c>
    </row>
    <row r="6" ht="12">
      <c r="B6" t="s">
        <v>89</v>
      </c>
    </row>
    <row r="7" ht="12">
      <c r="B7" t="s">
        <v>105</v>
      </c>
    </row>
    <row r="9" ht="12">
      <c r="A9" s="1" t="s">
        <v>82</v>
      </c>
    </row>
    <row r="10" ht="12">
      <c r="B10" s="24" t="s">
        <v>106</v>
      </c>
    </row>
    <row r="11" ht="12">
      <c r="B11" t="s">
        <v>90</v>
      </c>
    </row>
    <row r="12" ht="12">
      <c r="B12" t="s">
        <v>91</v>
      </c>
    </row>
    <row r="13" ht="12">
      <c r="B13" t="s">
        <v>101</v>
      </c>
    </row>
    <row r="15" ht="12">
      <c r="A15" s="1" t="s">
        <v>77</v>
      </c>
    </row>
    <row r="16" ht="12">
      <c r="B16" t="s">
        <v>88</v>
      </c>
    </row>
    <row r="17" ht="12">
      <c r="B17" t="s">
        <v>87</v>
      </c>
    </row>
    <row r="18" ht="12">
      <c r="B18" t="s">
        <v>75</v>
      </c>
    </row>
    <row r="19" ht="12">
      <c r="B19" t="s">
        <v>86</v>
      </c>
    </row>
    <row r="20" ht="12">
      <c r="B20" t="s">
        <v>95</v>
      </c>
    </row>
    <row r="21" ht="12">
      <c r="B21" t="s">
        <v>81</v>
      </c>
    </row>
    <row r="22" ht="12">
      <c r="B22" t="s">
        <v>83</v>
      </c>
    </row>
    <row r="23" ht="12">
      <c r="B23" t="s">
        <v>96</v>
      </c>
    </row>
    <row r="24" ht="12">
      <c r="B24" t="s">
        <v>85</v>
      </c>
    </row>
    <row r="25" ht="12">
      <c r="B25" t="s">
        <v>97</v>
      </c>
    </row>
    <row r="27" ht="12">
      <c r="A27" s="1" t="s">
        <v>78</v>
      </c>
    </row>
    <row r="28" ht="12">
      <c r="B28" t="s">
        <v>84</v>
      </c>
    </row>
    <row r="29" ht="12">
      <c r="B29" t="s">
        <v>48</v>
      </c>
    </row>
    <row r="31" ht="12">
      <c r="A31" s="1" t="s">
        <v>79</v>
      </c>
    </row>
    <row r="32" ht="12">
      <c r="B32" t="s">
        <v>80</v>
      </c>
    </row>
    <row r="33" ht="12">
      <c r="B33" t="s">
        <v>74</v>
      </c>
    </row>
    <row r="34" ht="12">
      <c r="B34" t="s">
        <v>94</v>
      </c>
    </row>
    <row r="35" spans="2:8" ht="12">
      <c r="B35" t="s">
        <v>107</v>
      </c>
      <c r="H35" s="1"/>
    </row>
    <row r="36" ht="12">
      <c r="B36" t="s">
        <v>102</v>
      </c>
    </row>
    <row r="37" ht="12">
      <c r="B37" t="s">
        <v>92</v>
      </c>
    </row>
    <row r="39" ht="12">
      <c r="J39" s="20"/>
    </row>
    <row r="43" ht="12">
      <c r="A43" s="1"/>
    </row>
  </sheetData>
  <sheetProtection password="F061" sheet="1" objects="1" scenarios="1" selectLockedCells="1" selectUnlockedCells="1"/>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2"/>
  <dimension ref="A1:BK134"/>
  <sheetViews>
    <sheetView workbookViewId="0" topLeftCell="A1">
      <selection activeCell="A1" sqref="A1"/>
    </sheetView>
  </sheetViews>
  <sheetFormatPr defaultColWidth="8.8515625" defaultRowHeight="12.75"/>
  <cols>
    <col min="1" max="1" width="8.8515625" style="0" customWidth="1"/>
    <col min="2" max="2" width="29.28125" style="0" customWidth="1"/>
    <col min="3" max="3" width="10.00390625" style="0" customWidth="1"/>
    <col min="4" max="30" width="8.8515625" style="0" customWidth="1"/>
    <col min="31" max="31" width="9.140625" style="0" hidden="1" customWidth="1"/>
  </cols>
  <sheetData>
    <row r="1" ht="12.75">
      <c r="A1" s="1" t="s">
        <v>93</v>
      </c>
    </row>
    <row r="4" ht="12.75">
      <c r="B4" s="1" t="s">
        <v>15</v>
      </c>
    </row>
    <row r="5" spans="2:3" ht="12.75">
      <c r="B5" t="s">
        <v>59</v>
      </c>
      <c r="C5" s="18">
        <v>5800</v>
      </c>
    </row>
    <row r="6" spans="2:3" ht="12.75">
      <c r="B6" t="s">
        <v>53</v>
      </c>
      <c r="C6" s="16">
        <v>20</v>
      </c>
    </row>
    <row r="7" spans="1:3" ht="12.75">
      <c r="A7" s="10"/>
      <c r="B7" t="s">
        <v>3</v>
      </c>
      <c r="C7" s="16" t="s">
        <v>7</v>
      </c>
    </row>
    <row r="8" spans="2:3" ht="12.75">
      <c r="B8" t="s">
        <v>9</v>
      </c>
      <c r="C8" s="17">
        <v>2.5</v>
      </c>
    </row>
    <row r="9" spans="2:3" ht="12.75">
      <c r="B9" t="s">
        <v>36</v>
      </c>
      <c r="C9" s="16">
        <v>50</v>
      </c>
    </row>
    <row r="10" spans="2:3" ht="12.75">
      <c r="B10" t="s">
        <v>32</v>
      </c>
      <c r="C10" s="16" t="s">
        <v>16</v>
      </c>
    </row>
    <row r="11" spans="2:3" ht="12.75" customHeight="1">
      <c r="B11" t="s">
        <v>37</v>
      </c>
      <c r="C11" s="16" t="s">
        <v>50</v>
      </c>
    </row>
    <row r="12" spans="2:3" ht="12.75" customHeight="1">
      <c r="B12" t="s">
        <v>100</v>
      </c>
      <c r="C12" s="16">
        <v>60</v>
      </c>
    </row>
    <row r="13" spans="2:3" ht="12.75" customHeight="1">
      <c r="B13" t="s">
        <v>98</v>
      </c>
      <c r="C13" s="16">
        <v>5</v>
      </c>
    </row>
    <row r="14" spans="2:3" ht="12.75" customHeight="1">
      <c r="B14" t="s">
        <v>99</v>
      </c>
      <c r="C14" s="16">
        <v>0.5</v>
      </c>
    </row>
    <row r="15" ht="12.75" customHeight="1"/>
    <row r="16" ht="12.75" customHeight="1">
      <c r="B16" s="1" t="s">
        <v>39</v>
      </c>
    </row>
    <row r="17" spans="2:3" ht="12.75">
      <c r="B17" t="str">
        <f aca="true" t="shared" si="0" ref="B17:B32">B45</f>
        <v>Cellulose</v>
      </c>
      <c r="C17" s="16"/>
    </row>
    <row r="18" spans="2:3" ht="12.75">
      <c r="B18" t="str">
        <f t="shared" si="0"/>
        <v>Rigid Mineral Wool</v>
      </c>
      <c r="C18" s="16"/>
    </row>
    <row r="19" spans="1:3" ht="12.75">
      <c r="A19" s="1"/>
      <c r="B19" t="str">
        <f t="shared" si="0"/>
        <v>Mineral Wool Batt</v>
      </c>
      <c r="C19" s="16"/>
    </row>
    <row r="20" spans="2:3" ht="12.75">
      <c r="B20" t="str">
        <f t="shared" si="0"/>
        <v>Fiberglass Batt</v>
      </c>
      <c r="C20" s="16"/>
    </row>
    <row r="21" spans="2:13" ht="12.75">
      <c r="B21" t="str">
        <f t="shared" si="0"/>
        <v>Loose Fill Fiberglass</v>
      </c>
      <c r="C21" s="16"/>
      <c r="E21" s="2"/>
      <c r="F21" s="2"/>
      <c r="G21" s="2"/>
      <c r="H21" s="2"/>
      <c r="I21" s="2"/>
      <c r="J21" s="2"/>
      <c r="K21" s="2"/>
      <c r="L21" s="2"/>
      <c r="M21" s="2"/>
    </row>
    <row r="22" spans="2:13" ht="12.75">
      <c r="B22" t="str">
        <f>B50</f>
        <v>Dense Pack Blown Fiberglass</v>
      </c>
      <c r="C22" s="16"/>
      <c r="E22" s="2"/>
      <c r="F22" s="2"/>
      <c r="G22" s="2"/>
      <c r="H22" s="2"/>
      <c r="I22" s="2"/>
      <c r="J22" s="2"/>
      <c r="K22" s="2"/>
      <c r="L22" s="2"/>
      <c r="M22" s="2"/>
    </row>
    <row r="23" spans="2:13" ht="12.75">
      <c r="B23" t="str">
        <f t="shared" si="0"/>
        <v>Fiberboard</v>
      </c>
      <c r="C23" s="16"/>
      <c r="D23" s="8"/>
      <c r="E23" s="2"/>
      <c r="F23" s="2"/>
      <c r="G23" s="2"/>
      <c r="H23" s="2"/>
      <c r="I23" s="2"/>
      <c r="J23" s="2"/>
      <c r="K23" s="2"/>
      <c r="L23" s="2"/>
      <c r="M23" s="2"/>
    </row>
    <row r="24" spans="2:13" ht="12.75">
      <c r="B24" t="str">
        <f t="shared" si="0"/>
        <v>EPS type I (1 lb/cf)</v>
      </c>
      <c r="C24" s="16"/>
      <c r="D24" s="8"/>
      <c r="E24" s="2"/>
      <c r="F24" s="2"/>
      <c r="G24" s="2"/>
      <c r="H24" s="2"/>
      <c r="I24" s="2"/>
      <c r="J24" s="2"/>
      <c r="K24" s="2"/>
      <c r="L24" s="2"/>
      <c r="M24" s="2"/>
    </row>
    <row r="25" spans="2:13" ht="12.75">
      <c r="B25" t="str">
        <f t="shared" si="0"/>
        <v>EPS type VII (1.25 lb/cf)</v>
      </c>
      <c r="C25" s="16"/>
      <c r="E25" s="2"/>
      <c r="F25" s="2"/>
      <c r="G25" s="2"/>
      <c r="H25" s="2"/>
      <c r="I25" s="2"/>
      <c r="J25" s="2"/>
      <c r="K25" s="2"/>
      <c r="L25" s="2"/>
      <c r="M25" s="2"/>
    </row>
    <row r="26" spans="2:3" ht="12.75">
      <c r="B26" t="str">
        <f t="shared" si="0"/>
        <v>EPS type II (1.5 lb/cf)</v>
      </c>
      <c r="C26" s="16"/>
    </row>
    <row r="27" spans="2:3" ht="12.75">
      <c r="B27" t="str">
        <f t="shared" si="0"/>
        <v>EPS type IX (2 lb/cf)</v>
      </c>
      <c r="C27" s="16"/>
    </row>
    <row r="28" spans="2:33" ht="12.75">
      <c r="B28" t="str">
        <f t="shared" si="0"/>
        <v>Solid PU, n-pentane</v>
      </c>
      <c r="C28" s="16"/>
      <c r="R28" s="3"/>
      <c r="S28" s="3"/>
      <c r="T28" s="3"/>
      <c r="U28" s="3"/>
      <c r="V28" s="3"/>
      <c r="W28" s="3"/>
      <c r="X28" s="3"/>
      <c r="Y28" s="3"/>
      <c r="Z28" s="3"/>
      <c r="AA28" s="3"/>
      <c r="AB28" s="3"/>
      <c r="AC28" s="3"/>
      <c r="AD28" s="3"/>
      <c r="AE28" s="3"/>
      <c r="AF28" s="3"/>
      <c r="AG28" s="3"/>
    </row>
    <row r="29" spans="2:3" ht="12.75">
      <c r="B29" t="str">
        <f t="shared" si="0"/>
        <v>XPS, CO2</v>
      </c>
      <c r="C29" s="16"/>
    </row>
    <row r="30" spans="2:3" ht="12.75">
      <c r="B30" t="str">
        <f t="shared" si="0"/>
        <v>XPS, HFC-134a</v>
      </c>
      <c r="C30" s="16"/>
    </row>
    <row r="31" spans="2:3" ht="12.75">
      <c r="B31" t="str">
        <f t="shared" si="0"/>
        <v>Spray PU, Water/CO2</v>
      </c>
      <c r="C31" s="16"/>
    </row>
    <row r="32" spans="2:3" ht="12.75">
      <c r="B32" t="str">
        <f t="shared" si="0"/>
        <v>Spray PU, HFC-245fa</v>
      </c>
      <c r="C32" s="16"/>
    </row>
    <row r="38" ht="12" hidden="1">
      <c r="B38" t="e">
        <f>#REF!&amp;"     "&amp;#REF!&amp;"          "&amp;B7&amp;"                "&amp;B8&amp;"   "&amp;B9&amp;"  "&amp;B10</f>
        <v>#REF!</v>
      </c>
    </row>
    <row r="39" ht="12" hidden="1">
      <c r="B39" t="e">
        <f>TEXT(#REF!,"0.00")&amp;"          "&amp;TEXT(#REF!,"0,000")&amp;"          "&amp;C7&amp;" "&amp;TEXT(C8,"0.00")&amp;"            "&amp;TEXT(C9,"00")&amp;"               "&amp;C10</f>
        <v>#REF!</v>
      </c>
    </row>
    <row r="42" ht="12.75">
      <c r="A42" s="9"/>
    </row>
    <row r="43" spans="1:13" ht="12.75">
      <c r="A43" s="1" t="s">
        <v>17</v>
      </c>
      <c r="C43" s="4" t="str">
        <f>Metric!C44</f>
        <v>Conductivity</v>
      </c>
      <c r="D43" s="4" t="str">
        <f>Metric!D44</f>
        <v>Mnfr CO2</v>
      </c>
      <c r="E43" s="4" t="str">
        <f>Metric!E44</f>
        <v>Mnfr CO2</v>
      </c>
      <c r="F43" s="4" t="str">
        <f>Metric!F44</f>
        <v>BA CO2</v>
      </c>
      <c r="G43" s="4" t="str">
        <f>Metric!G44</f>
        <v>BA CO2</v>
      </c>
      <c r="H43" s="4" t="str">
        <f>Metric!H44</f>
        <v>BA GWP</v>
      </c>
      <c r="I43" s="4" t="str">
        <f>Metric!I44</f>
        <v>BA Mass</v>
      </c>
      <c r="J43" s="4" t="str">
        <f>Metric!J44</f>
        <v>Overall</v>
      </c>
      <c r="K43" s="4" t="str">
        <f>Metric!K44</f>
        <v>Total CO2</v>
      </c>
      <c r="L43" s="4" t="str">
        <f>Metric!L44</f>
        <v>Total CO2</v>
      </c>
      <c r="M43" s="3" t="s">
        <v>61</v>
      </c>
    </row>
    <row r="44" spans="3:17" ht="12.75">
      <c r="C44" s="4" t="str">
        <f>Metric!C45</f>
        <v>(W/mK)</v>
      </c>
      <c r="D44" s="4" t="str">
        <f>Metric!D45</f>
        <v>(kg/m2RSI)</v>
      </c>
      <c r="E44" s="4" t="str">
        <f>Metric!E45</f>
        <v>(kg/m3)</v>
      </c>
      <c r="F44" s="4" t="str">
        <f>Metric!F45</f>
        <v>(kg/m2RSI)</v>
      </c>
      <c r="G44" s="4" t="str">
        <f>Metric!G45</f>
        <v>(kg/m3)</v>
      </c>
      <c r="H44" s="4" t="str">
        <f>Metric!H45</f>
        <v>-</v>
      </c>
      <c r="I44" s="4" t="str">
        <f>Metric!I45</f>
        <v>(kg/m2RSI)</v>
      </c>
      <c r="J44" s="4" t="str">
        <f>Metric!J45</f>
        <v>Emissions</v>
      </c>
      <c r="K44" s="4" t="str">
        <f>Metric!K45</f>
        <v>(kg/m2RSI)</v>
      </c>
      <c r="L44" s="4" t="str">
        <f>Metric!L45</f>
        <v>(kg/m3)</v>
      </c>
      <c r="M44" s="3" t="s">
        <v>62</v>
      </c>
      <c r="O44" s="3"/>
      <c r="P44" s="3"/>
      <c r="Q44" s="3"/>
    </row>
    <row r="45" spans="2:13" ht="12.75">
      <c r="B45" t="str">
        <f>Metric!B46</f>
        <v>Cellulose</v>
      </c>
      <c r="C45" s="4">
        <f>Metric!C46</f>
        <v>0.039</v>
      </c>
      <c r="D45" s="6">
        <f>E45*C45</f>
        <v>0.12171802500000001</v>
      </c>
      <c r="E45" s="2">
        <f>Metric!E46</f>
        <v>3.120975</v>
      </c>
      <c r="F45" s="3">
        <v>0</v>
      </c>
      <c r="G45" s="2">
        <f>F45/C45</f>
        <v>0</v>
      </c>
      <c r="H45" s="3">
        <f>Metric!H46</f>
        <v>0</v>
      </c>
      <c r="I45" s="2">
        <f>Metric!I46</f>
        <v>0</v>
      </c>
      <c r="J45" s="2">
        <v>0</v>
      </c>
      <c r="K45" s="5">
        <f>D45+F45</f>
        <v>0.12171802500000001</v>
      </c>
      <c r="L45" s="6">
        <f>E45+G45</f>
        <v>3.120975</v>
      </c>
      <c r="M45" s="5">
        <f>0.1442/C45</f>
        <v>3.697435897435897</v>
      </c>
    </row>
    <row r="46" spans="2:13" ht="12.75">
      <c r="B46" t="str">
        <f>Metric!B47</f>
        <v>Rigid Mineral Wool</v>
      </c>
      <c r="C46" s="4">
        <f>Metric!C47</f>
        <v>0.037</v>
      </c>
      <c r="D46" s="6">
        <f aca="true" t="shared" si="1" ref="D46:D58">E46*C46</f>
        <v>6.514279199999999</v>
      </c>
      <c r="E46" s="2">
        <f>Metric!E47</f>
        <v>176.06159999999997</v>
      </c>
      <c r="F46" s="3">
        <v>0</v>
      </c>
      <c r="G46" s="2">
        <f aca="true" t="shared" si="2" ref="G46:G60">F46/C46</f>
        <v>0</v>
      </c>
      <c r="H46" s="3">
        <f>Metric!H47</f>
        <v>0</v>
      </c>
      <c r="I46" s="2">
        <f>Metric!I47</f>
        <v>0</v>
      </c>
      <c r="J46" s="2">
        <v>0</v>
      </c>
      <c r="K46" s="5">
        <f aca="true" t="shared" si="3" ref="K46:K60">D46+F46</f>
        <v>6.514279199999999</v>
      </c>
      <c r="L46" s="6">
        <f aca="true" t="shared" si="4" ref="L46:L60">E46+G46</f>
        <v>176.06159999999997</v>
      </c>
      <c r="M46" s="5">
        <f aca="true" t="shared" si="5" ref="M46:M59">0.1442/C46</f>
        <v>3.8972972972972975</v>
      </c>
    </row>
    <row r="47" spans="2:13" ht="12.75">
      <c r="B47" t="str">
        <f>Metric!B48</f>
        <v>Mineral Wool Batt</v>
      </c>
      <c r="C47" s="4">
        <f>Metric!C48</f>
        <v>0.035</v>
      </c>
      <c r="D47" s="6">
        <f t="shared" si="1"/>
        <v>1.297296</v>
      </c>
      <c r="E47" s="2">
        <f>Metric!E48</f>
        <v>37.065599999999996</v>
      </c>
      <c r="F47" s="3">
        <v>0</v>
      </c>
      <c r="G47" s="2">
        <f t="shared" si="2"/>
        <v>0</v>
      </c>
      <c r="H47" s="3">
        <f>Metric!H48</f>
        <v>0</v>
      </c>
      <c r="I47" s="2">
        <f>Metric!I48</f>
        <v>0</v>
      </c>
      <c r="J47" s="2">
        <v>0</v>
      </c>
      <c r="K47" s="5">
        <f t="shared" si="3"/>
        <v>1.297296</v>
      </c>
      <c r="L47" s="6">
        <f t="shared" si="4"/>
        <v>37.065599999999996</v>
      </c>
      <c r="M47" s="5">
        <f t="shared" si="5"/>
        <v>4.119999999999999</v>
      </c>
    </row>
    <row r="48" spans="2:13" ht="12.75">
      <c r="B48" t="str">
        <f>Metric!B49</f>
        <v>Fiberglass Batt</v>
      </c>
      <c r="C48" s="4">
        <f>Metric!C49</f>
        <v>0.044</v>
      </c>
      <c r="D48" s="6">
        <f t="shared" si="1"/>
        <v>0.48399951599999996</v>
      </c>
      <c r="E48" s="2">
        <f>Metric!E49</f>
        <v>10.999989</v>
      </c>
      <c r="F48" s="3">
        <v>0</v>
      </c>
      <c r="G48" s="2">
        <f t="shared" si="2"/>
        <v>0</v>
      </c>
      <c r="H48" s="3">
        <f>Metric!H49</f>
        <v>0</v>
      </c>
      <c r="I48" s="2">
        <f>Metric!I49</f>
        <v>0</v>
      </c>
      <c r="J48" s="2">
        <v>0</v>
      </c>
      <c r="K48" s="5">
        <f t="shared" si="3"/>
        <v>0.48399951599999996</v>
      </c>
      <c r="L48" s="6">
        <f t="shared" si="4"/>
        <v>10.999989</v>
      </c>
      <c r="M48" s="5">
        <f t="shared" si="5"/>
        <v>3.2772727272727273</v>
      </c>
    </row>
    <row r="49" spans="2:13" ht="12.75">
      <c r="B49" t="str">
        <f>Metric!B50</f>
        <v>Loose Fill Fiberglass</v>
      </c>
      <c r="C49" s="4">
        <f>Metric!C50</f>
        <v>0.063</v>
      </c>
      <c r="D49" s="6">
        <f t="shared" si="1"/>
        <v>0.692999307</v>
      </c>
      <c r="E49" s="2">
        <f>Metric!E50</f>
        <v>10.999989</v>
      </c>
      <c r="F49" s="3">
        <v>0</v>
      </c>
      <c r="G49" s="2">
        <f t="shared" si="2"/>
        <v>0</v>
      </c>
      <c r="H49" s="3">
        <f>Metric!H50</f>
        <v>0</v>
      </c>
      <c r="I49" s="2">
        <f>Metric!I50</f>
        <v>0</v>
      </c>
      <c r="J49" s="2">
        <v>0</v>
      </c>
      <c r="K49" s="5">
        <f t="shared" si="3"/>
        <v>0.692999307</v>
      </c>
      <c r="L49" s="6">
        <f t="shared" si="4"/>
        <v>10.999989</v>
      </c>
      <c r="M49" s="5">
        <f t="shared" si="5"/>
        <v>2.2888888888888888</v>
      </c>
    </row>
    <row r="50" spans="2:13" ht="12.75">
      <c r="B50" t="str">
        <f>Metric!B51</f>
        <v>Dense Pack Blown Fiberglass</v>
      </c>
      <c r="C50" s="4">
        <f>Metric!C51</f>
        <v>0.034</v>
      </c>
      <c r="D50" s="6">
        <f t="shared" si="1"/>
        <v>1.398855744</v>
      </c>
      <c r="E50" s="2">
        <f>Metric!E51</f>
        <v>41.142815999999996</v>
      </c>
      <c r="F50" s="3">
        <v>0</v>
      </c>
      <c r="G50" s="2">
        <f t="shared" si="2"/>
        <v>0</v>
      </c>
      <c r="H50" s="3">
        <f>Metric!H51</f>
        <v>0</v>
      </c>
      <c r="I50" s="2">
        <f>Metric!I51</f>
        <v>0</v>
      </c>
      <c r="J50" s="2">
        <v>0</v>
      </c>
      <c r="K50" s="5">
        <f t="shared" si="3"/>
        <v>1.398855744</v>
      </c>
      <c r="L50" s="6">
        <f t="shared" si="4"/>
        <v>41.142815999999996</v>
      </c>
      <c r="M50" s="5">
        <f t="shared" si="5"/>
        <v>4.241176470588234</v>
      </c>
    </row>
    <row r="51" spans="2:13" ht="12.75">
      <c r="B51" t="str">
        <f>Metric!B52</f>
        <v>Fiberboard</v>
      </c>
      <c r="C51" s="4">
        <f>Metric!C52</f>
        <v>0.055</v>
      </c>
      <c r="D51" s="6">
        <f t="shared" si="1"/>
        <v>11.111475375</v>
      </c>
      <c r="E51" s="2">
        <f>Metric!E52</f>
        <v>202.02682499999997</v>
      </c>
      <c r="F51" s="3">
        <v>0</v>
      </c>
      <c r="G51" s="2">
        <f t="shared" si="2"/>
        <v>0</v>
      </c>
      <c r="H51" s="3">
        <f>Metric!H52</f>
        <v>0</v>
      </c>
      <c r="I51" s="2">
        <f>Metric!I52</f>
        <v>0</v>
      </c>
      <c r="J51" s="2">
        <v>0</v>
      </c>
      <c r="K51" s="5">
        <f t="shared" si="3"/>
        <v>11.111475375</v>
      </c>
      <c r="L51" s="6">
        <f t="shared" si="4"/>
        <v>202.02682499999997</v>
      </c>
      <c r="M51" s="5">
        <f t="shared" si="5"/>
        <v>2.6218181818181816</v>
      </c>
    </row>
    <row r="52" spans="2:13" ht="12.75">
      <c r="B52" t="str">
        <f>Metric!B53</f>
        <v>EPS type I (1 lb/cf)</v>
      </c>
      <c r="C52" s="4">
        <f>Metric!C53</f>
        <v>0.04</v>
      </c>
      <c r="D52" s="6">
        <f t="shared" si="1"/>
        <v>5.2303679999999995</v>
      </c>
      <c r="E52" s="2">
        <f>Metric!E53</f>
        <v>130.7592</v>
      </c>
      <c r="F52" s="6">
        <f>H52*I52*J52</f>
        <v>0.26880000000000004</v>
      </c>
      <c r="G52" s="2">
        <f t="shared" si="2"/>
        <v>6.720000000000001</v>
      </c>
      <c r="H52" s="3">
        <f>Metric!H53</f>
        <v>7</v>
      </c>
      <c r="I52" s="4">
        <f>Metric!I53</f>
        <v>0.038400000000000004</v>
      </c>
      <c r="J52" s="6">
        <v>1</v>
      </c>
      <c r="K52" s="5">
        <f t="shared" si="3"/>
        <v>5.499167999999999</v>
      </c>
      <c r="L52" s="6">
        <f t="shared" si="4"/>
        <v>137.4792</v>
      </c>
      <c r="M52" s="5">
        <f t="shared" si="5"/>
        <v>3.605</v>
      </c>
    </row>
    <row r="53" spans="2:13" ht="12.75">
      <c r="B53" t="str">
        <f>Metric!B54</f>
        <v>EPS type VII (1.25 lb/cf)</v>
      </c>
      <c r="C53" s="4">
        <f>Metric!C54</f>
        <v>0.038</v>
      </c>
      <c r="D53" s="6">
        <f t="shared" si="1"/>
        <v>6.211062</v>
      </c>
      <c r="E53" s="2">
        <f>Metric!E54</f>
        <v>163.449</v>
      </c>
      <c r="F53" s="6">
        <f aca="true" t="shared" si="6" ref="F53:F60">H53*I53*J53</f>
        <v>0.26880000000000004</v>
      </c>
      <c r="G53" s="2">
        <f t="shared" si="2"/>
        <v>7.073684210526317</v>
      </c>
      <c r="H53" s="3">
        <f>Metric!H54</f>
        <v>7</v>
      </c>
      <c r="I53" s="4">
        <f>Metric!I54</f>
        <v>0.038400000000000004</v>
      </c>
      <c r="J53" s="6">
        <v>1</v>
      </c>
      <c r="K53" s="5">
        <f t="shared" si="3"/>
        <v>6.479862</v>
      </c>
      <c r="L53" s="6">
        <f t="shared" si="4"/>
        <v>170.52268421052634</v>
      </c>
      <c r="M53" s="5">
        <f t="shared" si="5"/>
        <v>3.794736842105263</v>
      </c>
    </row>
    <row r="54" spans="2:13" ht="12.75">
      <c r="B54" t="str">
        <f>Metric!B55</f>
        <v>EPS type II (1.5 lb/cf)</v>
      </c>
      <c r="C54" s="4">
        <f>Metric!C55</f>
        <v>0.036</v>
      </c>
      <c r="D54" s="6">
        <f t="shared" si="1"/>
        <v>7.060996799999999</v>
      </c>
      <c r="E54" s="2">
        <f>Metric!E55</f>
        <v>196.13879999999997</v>
      </c>
      <c r="F54" s="6">
        <f t="shared" si="6"/>
        <v>0.26880000000000004</v>
      </c>
      <c r="G54" s="2">
        <f t="shared" si="2"/>
        <v>7.466666666666669</v>
      </c>
      <c r="H54" s="3">
        <f>Metric!H55</f>
        <v>7</v>
      </c>
      <c r="I54" s="4">
        <f>Metric!I55</f>
        <v>0.038400000000000004</v>
      </c>
      <c r="J54" s="6">
        <v>1</v>
      </c>
      <c r="K54" s="5">
        <f t="shared" si="3"/>
        <v>7.329796799999999</v>
      </c>
      <c r="L54" s="6">
        <f t="shared" si="4"/>
        <v>203.60546666666664</v>
      </c>
      <c r="M54" s="5">
        <f t="shared" si="5"/>
        <v>4.0055555555555555</v>
      </c>
    </row>
    <row r="55" spans="2:13" ht="12.75">
      <c r="B55" t="str">
        <f>Metric!B56</f>
        <v>EPS type IX (2 lb/cf)</v>
      </c>
      <c r="C55" s="4">
        <f>Metric!C56</f>
        <v>0.034</v>
      </c>
      <c r="D55" s="6">
        <f t="shared" si="1"/>
        <v>8.8916256</v>
      </c>
      <c r="E55" s="2">
        <f>Metric!E56</f>
        <v>261.5184</v>
      </c>
      <c r="F55" s="6">
        <f t="shared" si="6"/>
        <v>0.26880000000000004</v>
      </c>
      <c r="G55" s="2">
        <f t="shared" si="2"/>
        <v>7.905882352941177</v>
      </c>
      <c r="H55" s="3">
        <f>Metric!H56</f>
        <v>7</v>
      </c>
      <c r="I55" s="4">
        <f>Metric!I56</f>
        <v>0.038400000000000004</v>
      </c>
      <c r="J55" s="6">
        <v>1</v>
      </c>
      <c r="K55" s="5">
        <f t="shared" si="3"/>
        <v>9.1604256</v>
      </c>
      <c r="L55" s="6">
        <f t="shared" si="4"/>
        <v>269.4242823529412</v>
      </c>
      <c r="M55" s="5">
        <f t="shared" si="5"/>
        <v>4.241176470588234</v>
      </c>
    </row>
    <row r="56" spans="2:13" ht="12.75">
      <c r="B56" t="str">
        <f>Metric!B57</f>
        <v>Solid PU, n-pentane</v>
      </c>
      <c r="C56" s="4">
        <f>Metric!C57</f>
        <v>0.024</v>
      </c>
      <c r="D56" s="6">
        <f t="shared" si="1"/>
        <v>6.7706496</v>
      </c>
      <c r="E56" s="2">
        <f>Metric!E57</f>
        <v>282.11039999999997</v>
      </c>
      <c r="F56" s="6">
        <f t="shared" si="6"/>
        <v>0.07632641788715303</v>
      </c>
      <c r="G56" s="2">
        <f t="shared" si="2"/>
        <v>3.180267411964709</v>
      </c>
      <c r="H56" s="3">
        <f>Metric!H57</f>
        <v>7</v>
      </c>
      <c r="I56" s="4">
        <f>Metric!I57</f>
        <v>0.038400000000000004</v>
      </c>
      <c r="J56" s="6">
        <f>IF($C$10="Low",D65,IF($C$10="High",E65,F65))</f>
        <v>0.283952447496849</v>
      </c>
      <c r="K56" s="5">
        <f t="shared" si="3"/>
        <v>6.846976017887153</v>
      </c>
      <c r="L56" s="6">
        <f t="shared" si="4"/>
        <v>285.2906674119647</v>
      </c>
      <c r="M56" s="5">
        <f t="shared" si="5"/>
        <v>6.008333333333333</v>
      </c>
    </row>
    <row r="57" spans="2:13" ht="12.75">
      <c r="B57" t="str">
        <f>Metric!B58</f>
        <v>XPS, CO2</v>
      </c>
      <c r="C57" s="4">
        <f>Metric!C58</f>
        <v>0.033</v>
      </c>
      <c r="D57" s="6">
        <f t="shared" si="1"/>
        <v>6.068044125</v>
      </c>
      <c r="E57" s="2">
        <f>Metric!E58</f>
        <v>183.880125</v>
      </c>
      <c r="F57" s="6">
        <f t="shared" si="6"/>
        <v>0.05361358789859319</v>
      </c>
      <c r="G57" s="2">
        <f t="shared" si="2"/>
        <v>1.6246541787452482</v>
      </c>
      <c r="H57" s="3">
        <f>Metric!H58</f>
        <v>1</v>
      </c>
      <c r="I57" s="4">
        <f>Metric!I58</f>
        <v>0.05940000000000001</v>
      </c>
      <c r="J57" s="6">
        <f>IF($C$10="Low",D68,IF($C$10="High",E68,F68))</f>
        <v>0.9025856548584711</v>
      </c>
      <c r="K57" s="5">
        <f t="shared" si="3"/>
        <v>6.121657712898593</v>
      </c>
      <c r="L57" s="6">
        <f t="shared" si="4"/>
        <v>185.50477917874525</v>
      </c>
      <c r="M57" s="5">
        <f t="shared" si="5"/>
        <v>4.369696969696969</v>
      </c>
    </row>
    <row r="58" spans="2:13" ht="12.75">
      <c r="B58" t="str">
        <f>Metric!B59</f>
        <v>XPS, HFC-134a</v>
      </c>
      <c r="C58" s="4">
        <f>Metric!C59</f>
        <v>0.029</v>
      </c>
      <c r="D58" s="6">
        <f t="shared" si="1"/>
        <v>5.332523625</v>
      </c>
      <c r="E58" s="2">
        <f>Metric!E59</f>
        <v>183.880125</v>
      </c>
      <c r="F58" s="6">
        <f t="shared" si="6"/>
        <v>67.37440879256545</v>
      </c>
      <c r="G58" s="2">
        <f t="shared" si="2"/>
        <v>2323.2554756057048</v>
      </c>
      <c r="H58" s="3">
        <f>Metric!H59</f>
        <v>1430</v>
      </c>
      <c r="I58" s="4">
        <f>Metric!I59</f>
        <v>0.05220000000000001</v>
      </c>
      <c r="J58" s="6">
        <f>IF($C$10="Low",D69,IF($C$10="High",E69,F69))</f>
        <v>0.9025856548584711</v>
      </c>
      <c r="K58" s="5">
        <f t="shared" si="3"/>
        <v>72.70693241756544</v>
      </c>
      <c r="L58" s="6">
        <f t="shared" si="4"/>
        <v>2507.135600605705</v>
      </c>
      <c r="M58" s="5">
        <f t="shared" si="5"/>
        <v>4.972413793103448</v>
      </c>
    </row>
    <row r="59" spans="2:13" ht="12.75">
      <c r="B59" t="str">
        <f>Metric!B60</f>
        <v>Spray PU, Water/CO2</v>
      </c>
      <c r="C59" s="4">
        <f>Metric!C60</f>
        <v>0.029</v>
      </c>
      <c r="D59" s="6">
        <f>E59*C59</f>
        <v>12.9594465</v>
      </c>
      <c r="E59" s="2">
        <f>Metric!E60</f>
        <v>446.8774655172414</v>
      </c>
      <c r="F59" s="6">
        <f t="shared" si="6"/>
        <v>0.016790786188272053</v>
      </c>
      <c r="G59" s="2">
        <f t="shared" si="2"/>
        <v>0.5789926271817949</v>
      </c>
      <c r="H59" s="3">
        <f>Metric!H60</f>
        <v>1</v>
      </c>
      <c r="I59" s="4">
        <f>Metric!I60</f>
        <v>0.035</v>
      </c>
      <c r="J59" s="6">
        <f>IF($C$10="Low",D72,IF($C$10="High",E72,F72))</f>
        <v>0.47973674823634427</v>
      </c>
      <c r="K59" s="5">
        <f t="shared" si="3"/>
        <v>12.976237286188272</v>
      </c>
      <c r="L59" s="6">
        <f t="shared" si="4"/>
        <v>447.45645814442315</v>
      </c>
      <c r="M59" s="5">
        <f t="shared" si="5"/>
        <v>4.972413793103448</v>
      </c>
    </row>
    <row r="60" spans="2:13" ht="12.75">
      <c r="B60" t="str">
        <f>Metric!B61</f>
        <v>Spray PU, HFC-245fa</v>
      </c>
      <c r="C60" s="4">
        <f>Metric!C61</f>
        <v>0.024</v>
      </c>
      <c r="D60" s="6">
        <f>E60*C60</f>
        <v>8.3927844</v>
      </c>
      <c r="E60" s="2">
        <f>Metric!E61</f>
        <v>349.69935</v>
      </c>
      <c r="F60" s="6">
        <f t="shared" si="6"/>
        <v>17.29450977392021</v>
      </c>
      <c r="G60" s="2">
        <f t="shared" si="2"/>
        <v>720.6045739133422</v>
      </c>
      <c r="H60" s="3">
        <f>Metric!H61</f>
        <v>1030</v>
      </c>
      <c r="I60" s="4">
        <f>Metric!I61</f>
        <v>0.035</v>
      </c>
      <c r="J60" s="6">
        <f>IF($C$10="Low",D73,IF($C$10="High",E73,F73))</f>
        <v>0.47973674823634427</v>
      </c>
      <c r="K60" s="5">
        <f t="shared" si="3"/>
        <v>25.68729417392021</v>
      </c>
      <c r="L60" s="6">
        <f t="shared" si="4"/>
        <v>1070.3039239133423</v>
      </c>
      <c r="M60" s="5">
        <f>0.1442/C60</f>
        <v>6.008333333333333</v>
      </c>
    </row>
    <row r="62" spans="1:8" ht="12.75">
      <c r="A62" s="1" t="s">
        <v>25</v>
      </c>
      <c r="C62" s="3" t="str">
        <f>Metric!C63</f>
        <v>Mnfr</v>
      </c>
      <c r="D62" s="3" t="str">
        <f>Metric!D63</f>
        <v>Annual Rate/Full Emissions</v>
      </c>
      <c r="E62" s="3"/>
      <c r="F62" s="3"/>
      <c r="H62" s="1" t="s">
        <v>4</v>
      </c>
    </row>
    <row r="63" spans="1:8" ht="12.75">
      <c r="A63" s="1"/>
      <c r="C63" s="3"/>
      <c r="D63" s="3" t="str">
        <f>Metric!D64</f>
        <v>Low</v>
      </c>
      <c r="E63" s="3" t="str">
        <f>Metric!E64</f>
        <v>High</v>
      </c>
      <c r="F63" s="3" t="str">
        <f>Metric!F64</f>
        <v>All</v>
      </c>
      <c r="H63" s="1"/>
    </row>
    <row r="64" spans="4:31" ht="12.75">
      <c r="D64" s="3">
        <v>0.002</v>
      </c>
      <c r="E64" s="3">
        <v>0.005</v>
      </c>
      <c r="F64" s="7">
        <v>1</v>
      </c>
      <c r="I64" s="8"/>
      <c r="J64" s="15" t="str">
        <f>Metric!J65</f>
        <v>kgCO2/kWh</v>
      </c>
      <c r="K64" s="8"/>
      <c r="AE64" t="s">
        <v>31</v>
      </c>
    </row>
    <row r="65" spans="2:31" ht="12.75">
      <c r="B65" t="s">
        <v>12</v>
      </c>
      <c r="C65" s="3">
        <v>0.08</v>
      </c>
      <c r="D65" s="4">
        <f>1-(1-$C65)*(1-D$64)^$C$9</f>
        <v>0.16763292743628688</v>
      </c>
      <c r="E65" s="4">
        <f>1-(1-$C65)*(1-E$64)^$C$9</f>
        <v>0.283952447496849</v>
      </c>
      <c r="F65" s="6">
        <f>1-(1-$C65)*(1-F$64)^$C$9</f>
        <v>1</v>
      </c>
      <c r="I65" s="8" t="str">
        <f>Metric!I66</f>
        <v>Wood</v>
      </c>
      <c r="J65" s="4">
        <f>Metric!J66</f>
        <v>0.05</v>
      </c>
      <c r="K65" s="15" t="str">
        <f>Metric!K66</f>
        <v>from PHPP</v>
      </c>
      <c r="AE65" t="s">
        <v>16</v>
      </c>
    </row>
    <row r="66" spans="3:31" ht="12.75">
      <c r="C66" s="3"/>
      <c r="D66" s="4"/>
      <c r="E66" s="4"/>
      <c r="F66" s="6"/>
      <c r="I66" s="8" t="str">
        <f>Metric!I67</f>
        <v>Natural Gas</v>
      </c>
      <c r="J66" s="4">
        <f>Metric!J67</f>
        <v>0.232</v>
      </c>
      <c r="K66" s="15" t="str">
        <f>Metric!K67</f>
        <v>from EIA</v>
      </c>
      <c r="AE66" t="s">
        <v>30</v>
      </c>
    </row>
    <row r="67" spans="4:11" ht="12.75">
      <c r="D67" s="3">
        <v>0.0075</v>
      </c>
      <c r="E67" s="3">
        <v>0.04</v>
      </c>
      <c r="F67" s="7">
        <v>1</v>
      </c>
      <c r="I67" s="8" t="str">
        <f>Metric!I68</f>
        <v>LPG</v>
      </c>
      <c r="J67" s="4">
        <f>Metric!J68</f>
        <v>0.213</v>
      </c>
      <c r="K67" s="15" t="str">
        <f>Metric!K68</f>
        <v>from EIA</v>
      </c>
    </row>
    <row r="68" spans="2:31" ht="12.75">
      <c r="B68" t="s">
        <v>13</v>
      </c>
      <c r="C68" s="3">
        <v>0.25</v>
      </c>
      <c r="D68" s="4">
        <f aca="true" t="shared" si="7" ref="D68:F69">1-(1-$C68)*(1-D$67)^$C$9</f>
        <v>0.48526104663117897</v>
      </c>
      <c r="E68" s="4">
        <f t="shared" si="7"/>
        <v>0.9025856548584711</v>
      </c>
      <c r="F68" s="6">
        <f t="shared" si="7"/>
        <v>1</v>
      </c>
      <c r="I68" s="8" t="str">
        <f>Metric!I69</f>
        <v>Fuel Oil</v>
      </c>
      <c r="J68" s="4">
        <f>Metric!J69</f>
        <v>0.25</v>
      </c>
      <c r="K68" s="15" t="str">
        <f>Metric!K69</f>
        <v>from EIA</v>
      </c>
      <c r="AE68" t="s">
        <v>52</v>
      </c>
    </row>
    <row r="69" spans="2:31" ht="12.75">
      <c r="B69" t="s">
        <v>19</v>
      </c>
      <c r="C69" s="3">
        <v>0.25</v>
      </c>
      <c r="D69" s="4">
        <f t="shared" si="7"/>
        <v>0.48526104663117897</v>
      </c>
      <c r="E69" s="4">
        <f t="shared" si="7"/>
        <v>0.9025856548584711</v>
      </c>
      <c r="F69" s="6">
        <f t="shared" si="7"/>
        <v>1</v>
      </c>
      <c r="I69" s="8" t="str">
        <f>Metric!I70</f>
        <v>Electricity</v>
      </c>
      <c r="J69" s="4">
        <f>Metric!J70</f>
        <v>0.606</v>
      </c>
      <c r="K69" s="15" t="str">
        <f>Metric!K70</f>
        <v>from EIA</v>
      </c>
      <c r="AE69" t="s">
        <v>50</v>
      </c>
    </row>
    <row r="70" spans="9:11" ht="12.75">
      <c r="I70" s="8" t="str">
        <f>Metric!I71</f>
        <v>PV Electricity</v>
      </c>
      <c r="J70" s="4">
        <f>Metric!J71</f>
        <v>0.055</v>
      </c>
      <c r="K70" s="15" t="str">
        <f>Metric!K71</f>
        <v>Fthenakis</v>
      </c>
    </row>
    <row r="71" spans="4:31" ht="12.75">
      <c r="D71" s="3">
        <v>0.011</v>
      </c>
      <c r="E71" s="3">
        <v>0.011</v>
      </c>
      <c r="F71" s="7">
        <v>1</v>
      </c>
      <c r="AE71" t="s">
        <v>73</v>
      </c>
    </row>
    <row r="72" spans="2:31" ht="12.75">
      <c r="B72" t="s">
        <v>14</v>
      </c>
      <c r="C72" s="6">
        <f>AVERAGE(6.4,11.8,11.8,6.4,11.8,9.1)/100</f>
        <v>0.0955</v>
      </c>
      <c r="D72" s="4">
        <f aca="true" t="shared" si="8" ref="D72:F73">1-(1-$C72)*(1-D$71)^$C$9</f>
        <v>0.47973674823634427</v>
      </c>
      <c r="E72" s="4">
        <f t="shared" si="8"/>
        <v>0.47973674823634427</v>
      </c>
      <c r="F72" s="6">
        <f t="shared" si="8"/>
        <v>1</v>
      </c>
      <c r="AE72" t="s">
        <v>58</v>
      </c>
    </row>
    <row r="73" spans="2:31" ht="12.75">
      <c r="B73" t="s">
        <v>63</v>
      </c>
      <c r="C73" s="6">
        <f>AVERAGE(6.4,11.8,11.8,6.4,11.8,9.1)/100</f>
        <v>0.0955</v>
      </c>
      <c r="D73" s="4">
        <f t="shared" si="8"/>
        <v>0.47973674823634427</v>
      </c>
      <c r="E73" s="4">
        <f t="shared" si="8"/>
        <v>0.47973674823634427</v>
      </c>
      <c r="F73" s="6">
        <f t="shared" si="8"/>
        <v>1</v>
      </c>
      <c r="AE73" t="s">
        <v>56</v>
      </c>
    </row>
    <row r="74" spans="3:31" ht="12.75">
      <c r="C74" s="3"/>
      <c r="D74" s="4"/>
      <c r="E74" s="4"/>
      <c r="F74" s="6"/>
      <c r="AE74" t="s">
        <v>57</v>
      </c>
    </row>
    <row r="75" ht="12.75">
      <c r="A75" s="1" t="s">
        <v>10</v>
      </c>
    </row>
    <row r="76" ht="12.75">
      <c r="B76" t="str">
        <f>IF($C$11="Final Rsi",B96,B116)</f>
        <v>Net Impact (kgCO2eq/sfyr)</v>
      </c>
    </row>
    <row r="77" spans="2:63" ht="12.75">
      <c r="B77" t="str">
        <f>IF($C$11="R Value",B97,IF(C11="Thickness",B117,"error: please select chart type from dropdown menu"))</f>
        <v>Added Thickness (inches)</v>
      </c>
      <c r="C77" s="3">
        <f aca="true" t="shared" si="9" ref="C77:AD77">IF($C$11="R Value",C97,IF($C$11="Thickness",C117,0))</f>
        <v>0</v>
      </c>
      <c r="D77" s="3">
        <f t="shared" si="9"/>
        <v>1</v>
      </c>
      <c r="E77" s="3">
        <f t="shared" si="9"/>
        <v>2</v>
      </c>
      <c r="F77" s="3">
        <f t="shared" si="9"/>
        <v>3</v>
      </c>
      <c r="G77" s="3">
        <f t="shared" si="9"/>
        <v>4</v>
      </c>
      <c r="H77" s="3">
        <f t="shared" si="9"/>
        <v>5</v>
      </c>
      <c r="I77" s="3">
        <f t="shared" si="9"/>
        <v>6</v>
      </c>
      <c r="J77" s="3">
        <f t="shared" si="9"/>
        <v>7</v>
      </c>
      <c r="K77" s="3">
        <f t="shared" si="9"/>
        <v>8</v>
      </c>
      <c r="L77" s="3">
        <f t="shared" si="9"/>
        <v>9</v>
      </c>
      <c r="M77" s="3">
        <f t="shared" si="9"/>
        <v>10</v>
      </c>
      <c r="N77" s="3">
        <f t="shared" si="9"/>
        <v>11</v>
      </c>
      <c r="O77" s="3">
        <f t="shared" si="9"/>
        <v>12</v>
      </c>
      <c r="P77" s="3">
        <f t="shared" si="9"/>
        <v>13</v>
      </c>
      <c r="Q77" s="3">
        <f t="shared" si="9"/>
        <v>14</v>
      </c>
      <c r="R77" s="3">
        <f t="shared" si="9"/>
        <v>15</v>
      </c>
      <c r="S77" s="3">
        <f t="shared" si="9"/>
        <v>16</v>
      </c>
      <c r="T77" s="3">
        <f t="shared" si="9"/>
        <v>17</v>
      </c>
      <c r="U77" s="3">
        <f t="shared" si="9"/>
        <v>18</v>
      </c>
      <c r="V77" s="3">
        <f t="shared" si="9"/>
        <v>19</v>
      </c>
      <c r="W77" s="3">
        <f t="shared" si="9"/>
        <v>20</v>
      </c>
      <c r="X77" s="3">
        <f t="shared" si="9"/>
        <v>21</v>
      </c>
      <c r="Y77" s="3">
        <f t="shared" si="9"/>
        <v>22</v>
      </c>
      <c r="Z77" s="3">
        <f t="shared" si="9"/>
        <v>23</v>
      </c>
      <c r="AA77" s="3">
        <f t="shared" si="9"/>
        <v>24</v>
      </c>
      <c r="AB77" s="3">
        <f t="shared" si="9"/>
        <v>25</v>
      </c>
      <c r="AC77" s="3">
        <f t="shared" si="9"/>
        <v>26</v>
      </c>
      <c r="AD77" s="3">
        <f t="shared" si="9"/>
        <v>27</v>
      </c>
      <c r="AE77" s="3">
        <f aca="true" t="shared" si="10" ref="AE77:BK77">IF($C$11="R Value",AE97,IF($C$11="Thickness",AE117,0))</f>
        <v>28</v>
      </c>
      <c r="AF77" s="3">
        <f t="shared" si="10"/>
        <v>29</v>
      </c>
      <c r="AG77" s="3">
        <f t="shared" si="10"/>
        <v>30</v>
      </c>
      <c r="AH77" s="3">
        <f t="shared" si="10"/>
        <v>31</v>
      </c>
      <c r="AI77" s="3">
        <f t="shared" si="10"/>
        <v>32</v>
      </c>
      <c r="AJ77" s="3">
        <f t="shared" si="10"/>
        <v>33</v>
      </c>
      <c r="AK77" s="3">
        <f t="shared" si="10"/>
        <v>34</v>
      </c>
      <c r="AL77" s="3">
        <f t="shared" si="10"/>
        <v>35</v>
      </c>
      <c r="AM77" s="3">
        <f t="shared" si="10"/>
        <v>36</v>
      </c>
      <c r="AN77" s="3">
        <f t="shared" si="10"/>
        <v>37</v>
      </c>
      <c r="AO77" s="3">
        <f t="shared" si="10"/>
        <v>38</v>
      </c>
      <c r="AP77" s="3">
        <f t="shared" si="10"/>
        <v>39</v>
      </c>
      <c r="AQ77" s="3">
        <f t="shared" si="10"/>
        <v>40</v>
      </c>
      <c r="AR77" s="3">
        <f t="shared" si="10"/>
        <v>41</v>
      </c>
      <c r="AS77" s="3">
        <f t="shared" si="10"/>
        <v>42</v>
      </c>
      <c r="AT77" s="3">
        <f t="shared" si="10"/>
        <v>43</v>
      </c>
      <c r="AU77" s="3">
        <f t="shared" si="10"/>
        <v>44</v>
      </c>
      <c r="AV77" s="3">
        <f t="shared" si="10"/>
        <v>45</v>
      </c>
      <c r="AW77" s="3">
        <f t="shared" si="10"/>
        <v>46</v>
      </c>
      <c r="AX77" s="3">
        <f t="shared" si="10"/>
        <v>47</v>
      </c>
      <c r="AY77" s="3">
        <f t="shared" si="10"/>
        <v>48</v>
      </c>
      <c r="AZ77" s="3">
        <f t="shared" si="10"/>
        <v>49</v>
      </c>
      <c r="BA77" s="3">
        <f t="shared" si="10"/>
        <v>50</v>
      </c>
      <c r="BB77" s="3">
        <f t="shared" si="10"/>
        <v>51</v>
      </c>
      <c r="BC77" s="3">
        <f t="shared" si="10"/>
        <v>52</v>
      </c>
      <c r="BD77" s="3">
        <f t="shared" si="10"/>
        <v>53</v>
      </c>
      <c r="BE77" s="3">
        <f t="shared" si="10"/>
        <v>54</v>
      </c>
      <c r="BF77" s="3">
        <f t="shared" si="10"/>
        <v>55</v>
      </c>
      <c r="BG77" s="3">
        <f t="shared" si="10"/>
        <v>56</v>
      </c>
      <c r="BH77" s="3">
        <f t="shared" si="10"/>
        <v>57</v>
      </c>
      <c r="BI77" s="3">
        <f t="shared" si="10"/>
        <v>58</v>
      </c>
      <c r="BJ77" s="3">
        <f t="shared" si="10"/>
        <v>59</v>
      </c>
      <c r="BK77" s="3">
        <f t="shared" si="10"/>
        <v>60</v>
      </c>
    </row>
    <row r="78" spans="2:63" ht="12.75">
      <c r="B78" t="str">
        <f aca="true" t="shared" si="11" ref="B78:B93">IF($C$11="Final Rsi",B99,B119)</f>
        <v>Cellulose</v>
      </c>
      <c r="C78" s="6">
        <f aca="true" t="shared" si="12" ref="C78:AD78">IF($C$11="R Value",C99,C119)</f>
      </c>
      <c r="D78" s="6">
        <f t="shared" si="12"/>
      </c>
      <c r="E78" s="6">
        <f t="shared" si="12"/>
      </c>
      <c r="F78" s="6">
        <f t="shared" si="12"/>
      </c>
      <c r="G78" s="6">
        <f t="shared" si="12"/>
      </c>
      <c r="H78" s="6">
        <f t="shared" si="12"/>
      </c>
      <c r="I78" s="6">
        <f t="shared" si="12"/>
      </c>
      <c r="J78" s="6">
        <f t="shared" si="12"/>
      </c>
      <c r="K78" s="6">
        <f t="shared" si="12"/>
      </c>
      <c r="L78" s="6">
        <f t="shared" si="12"/>
      </c>
      <c r="M78" s="6">
        <f t="shared" si="12"/>
      </c>
      <c r="N78" s="6">
        <f t="shared" si="12"/>
      </c>
      <c r="O78" s="6">
        <f t="shared" si="12"/>
      </c>
      <c r="P78" s="6">
        <f t="shared" si="12"/>
      </c>
      <c r="Q78" s="6">
        <f t="shared" si="12"/>
      </c>
      <c r="R78" s="6">
        <f t="shared" si="12"/>
      </c>
      <c r="S78" s="6">
        <f t="shared" si="12"/>
      </c>
      <c r="T78" s="6">
        <f t="shared" si="12"/>
      </c>
      <c r="U78" s="6">
        <f t="shared" si="12"/>
      </c>
      <c r="V78" s="6">
        <f t="shared" si="12"/>
      </c>
      <c r="W78" s="6">
        <f t="shared" si="12"/>
      </c>
      <c r="X78" s="6">
        <f t="shared" si="12"/>
      </c>
      <c r="Y78" s="6">
        <f t="shared" si="12"/>
      </c>
      <c r="Z78" s="6">
        <f t="shared" si="12"/>
      </c>
      <c r="AA78" s="6">
        <f t="shared" si="12"/>
      </c>
      <c r="AB78" s="6">
        <f t="shared" si="12"/>
      </c>
      <c r="AC78" s="6">
        <f t="shared" si="12"/>
      </c>
      <c r="AD78" s="6">
        <f t="shared" si="12"/>
      </c>
      <c r="AE78" s="6">
        <f aca="true" t="shared" si="13" ref="AE78:BK78">IF($C$11="R Value",AE99,AE119)</f>
      </c>
      <c r="AF78" s="6">
        <f t="shared" si="13"/>
      </c>
      <c r="AG78" s="6">
        <f t="shared" si="13"/>
      </c>
      <c r="AH78" s="6">
        <f t="shared" si="13"/>
      </c>
      <c r="AI78" s="6">
        <f t="shared" si="13"/>
      </c>
      <c r="AJ78" s="6">
        <f t="shared" si="13"/>
      </c>
      <c r="AK78" s="6">
        <f t="shared" si="13"/>
      </c>
      <c r="AL78" s="6">
        <f t="shared" si="13"/>
      </c>
      <c r="AM78" s="6">
        <f t="shared" si="13"/>
      </c>
      <c r="AN78" s="6">
        <f t="shared" si="13"/>
      </c>
      <c r="AO78" s="6">
        <f t="shared" si="13"/>
      </c>
      <c r="AP78" s="6">
        <f t="shared" si="13"/>
      </c>
      <c r="AQ78" s="6">
        <f t="shared" si="13"/>
      </c>
      <c r="AR78" s="6">
        <f t="shared" si="13"/>
      </c>
      <c r="AS78" s="6">
        <f t="shared" si="13"/>
      </c>
      <c r="AT78" s="6">
        <f t="shared" si="13"/>
      </c>
      <c r="AU78" s="6">
        <f t="shared" si="13"/>
      </c>
      <c r="AV78" s="6">
        <f t="shared" si="13"/>
      </c>
      <c r="AW78" s="6">
        <f t="shared" si="13"/>
      </c>
      <c r="AX78" s="6">
        <f t="shared" si="13"/>
      </c>
      <c r="AY78" s="6">
        <f t="shared" si="13"/>
      </c>
      <c r="AZ78" s="6">
        <f t="shared" si="13"/>
      </c>
      <c r="BA78" s="6">
        <f t="shared" si="13"/>
      </c>
      <c r="BB78" s="6">
        <f t="shared" si="13"/>
      </c>
      <c r="BC78" s="6">
        <f t="shared" si="13"/>
      </c>
      <c r="BD78" s="6">
        <f t="shared" si="13"/>
      </c>
      <c r="BE78" s="6">
        <f t="shared" si="13"/>
      </c>
      <c r="BF78" s="6">
        <f t="shared" si="13"/>
      </c>
      <c r="BG78" s="6">
        <f t="shared" si="13"/>
      </c>
      <c r="BH78" s="6">
        <f t="shared" si="13"/>
      </c>
      <c r="BI78" s="6">
        <f t="shared" si="13"/>
      </c>
      <c r="BJ78" s="6">
        <f t="shared" si="13"/>
      </c>
      <c r="BK78" s="6">
        <f t="shared" si="13"/>
      </c>
    </row>
    <row r="79" spans="2:63" ht="12.75">
      <c r="B79" t="str">
        <f t="shared" si="11"/>
        <v>Rigid Mineral Wool</v>
      </c>
      <c r="C79" s="6">
        <f aca="true" t="shared" si="14" ref="C79:AD79">IF($C$11="R Value",C100,C120)</f>
      </c>
      <c r="D79" s="6">
        <f t="shared" si="14"/>
      </c>
      <c r="E79" s="6">
        <f t="shared" si="14"/>
      </c>
      <c r="F79" s="6">
        <f t="shared" si="14"/>
      </c>
      <c r="G79" s="6">
        <f t="shared" si="14"/>
      </c>
      <c r="H79" s="6">
        <f t="shared" si="14"/>
      </c>
      <c r="I79" s="6">
        <f t="shared" si="14"/>
      </c>
      <c r="J79" s="6">
        <f t="shared" si="14"/>
      </c>
      <c r="K79" s="6">
        <f t="shared" si="14"/>
      </c>
      <c r="L79" s="6">
        <f t="shared" si="14"/>
      </c>
      <c r="M79" s="6">
        <f t="shared" si="14"/>
      </c>
      <c r="N79" s="6">
        <f t="shared" si="14"/>
      </c>
      <c r="O79" s="6">
        <f t="shared" si="14"/>
      </c>
      <c r="P79" s="6">
        <f t="shared" si="14"/>
      </c>
      <c r="Q79" s="6">
        <f t="shared" si="14"/>
      </c>
      <c r="R79" s="6">
        <f t="shared" si="14"/>
      </c>
      <c r="S79" s="6">
        <f t="shared" si="14"/>
      </c>
      <c r="T79" s="6">
        <f t="shared" si="14"/>
      </c>
      <c r="U79" s="6">
        <f t="shared" si="14"/>
      </c>
      <c r="V79" s="6">
        <f t="shared" si="14"/>
      </c>
      <c r="W79" s="6">
        <f t="shared" si="14"/>
      </c>
      <c r="X79" s="6">
        <f t="shared" si="14"/>
      </c>
      <c r="Y79" s="6">
        <f t="shared" si="14"/>
      </c>
      <c r="Z79" s="6">
        <f t="shared" si="14"/>
      </c>
      <c r="AA79" s="6">
        <f t="shared" si="14"/>
      </c>
      <c r="AB79" s="6">
        <f t="shared" si="14"/>
      </c>
      <c r="AC79" s="6">
        <f t="shared" si="14"/>
      </c>
      <c r="AD79" s="6">
        <f t="shared" si="14"/>
      </c>
      <c r="AE79" s="6">
        <f aca="true" t="shared" si="15" ref="AE79:BK79">IF($C$11="R Value",AE100,AE120)</f>
      </c>
      <c r="AF79" s="6">
        <f t="shared" si="15"/>
      </c>
      <c r="AG79" s="6">
        <f t="shared" si="15"/>
      </c>
      <c r="AH79" s="6">
        <f t="shared" si="15"/>
      </c>
      <c r="AI79" s="6">
        <f t="shared" si="15"/>
      </c>
      <c r="AJ79" s="6">
        <f t="shared" si="15"/>
      </c>
      <c r="AK79" s="6">
        <f t="shared" si="15"/>
      </c>
      <c r="AL79" s="6">
        <f t="shared" si="15"/>
      </c>
      <c r="AM79" s="6">
        <f t="shared" si="15"/>
      </c>
      <c r="AN79" s="6">
        <f t="shared" si="15"/>
      </c>
      <c r="AO79" s="6">
        <f t="shared" si="15"/>
      </c>
      <c r="AP79" s="6">
        <f t="shared" si="15"/>
      </c>
      <c r="AQ79" s="6">
        <f t="shared" si="15"/>
      </c>
      <c r="AR79" s="6">
        <f t="shared" si="15"/>
      </c>
      <c r="AS79" s="6">
        <f t="shared" si="15"/>
      </c>
      <c r="AT79" s="6">
        <f t="shared" si="15"/>
      </c>
      <c r="AU79" s="6">
        <f t="shared" si="15"/>
      </c>
      <c r="AV79" s="6">
        <f t="shared" si="15"/>
      </c>
      <c r="AW79" s="6">
        <f t="shared" si="15"/>
      </c>
      <c r="AX79" s="6">
        <f t="shared" si="15"/>
      </c>
      <c r="AY79" s="6">
        <f t="shared" si="15"/>
      </c>
      <c r="AZ79" s="6">
        <f t="shared" si="15"/>
      </c>
      <c r="BA79" s="6">
        <f t="shared" si="15"/>
      </c>
      <c r="BB79" s="6">
        <f t="shared" si="15"/>
      </c>
      <c r="BC79" s="6">
        <f t="shared" si="15"/>
      </c>
      <c r="BD79" s="6">
        <f t="shared" si="15"/>
      </c>
      <c r="BE79" s="6">
        <f t="shared" si="15"/>
      </c>
      <c r="BF79" s="6">
        <f t="shared" si="15"/>
      </c>
      <c r="BG79" s="6">
        <f t="shared" si="15"/>
      </c>
      <c r="BH79" s="6">
        <f t="shared" si="15"/>
      </c>
      <c r="BI79" s="6">
        <f t="shared" si="15"/>
      </c>
      <c r="BJ79" s="6">
        <f t="shared" si="15"/>
      </c>
      <c r="BK79" s="6">
        <f t="shared" si="15"/>
      </c>
    </row>
    <row r="80" spans="2:63" ht="12.75">
      <c r="B80" t="str">
        <f t="shared" si="11"/>
        <v>Mineral Wool Batt</v>
      </c>
      <c r="C80" s="6">
        <f aca="true" t="shared" si="16" ref="C80:AD80">IF($C$11="R Value",C101,C121)</f>
      </c>
      <c r="D80" s="6">
        <f t="shared" si="16"/>
      </c>
      <c r="E80" s="6">
        <f t="shared" si="16"/>
      </c>
      <c r="F80" s="6">
        <f t="shared" si="16"/>
      </c>
      <c r="G80" s="6">
        <f t="shared" si="16"/>
      </c>
      <c r="H80" s="6">
        <f t="shared" si="16"/>
      </c>
      <c r="I80" s="6">
        <f t="shared" si="16"/>
      </c>
      <c r="J80" s="6">
        <f t="shared" si="16"/>
      </c>
      <c r="K80" s="6">
        <f t="shared" si="16"/>
      </c>
      <c r="L80" s="6">
        <f t="shared" si="16"/>
      </c>
      <c r="M80" s="6">
        <f t="shared" si="16"/>
      </c>
      <c r="N80" s="6">
        <f t="shared" si="16"/>
      </c>
      <c r="O80" s="6">
        <f t="shared" si="16"/>
      </c>
      <c r="P80" s="6">
        <f t="shared" si="16"/>
      </c>
      <c r="Q80" s="6">
        <f t="shared" si="16"/>
      </c>
      <c r="R80" s="6">
        <f t="shared" si="16"/>
      </c>
      <c r="S80" s="6">
        <f t="shared" si="16"/>
      </c>
      <c r="T80" s="6">
        <f t="shared" si="16"/>
      </c>
      <c r="U80" s="6">
        <f t="shared" si="16"/>
      </c>
      <c r="V80" s="6">
        <f t="shared" si="16"/>
      </c>
      <c r="W80" s="6">
        <f t="shared" si="16"/>
      </c>
      <c r="X80" s="6">
        <f t="shared" si="16"/>
      </c>
      <c r="Y80" s="6">
        <f t="shared" si="16"/>
      </c>
      <c r="Z80" s="6">
        <f t="shared" si="16"/>
      </c>
      <c r="AA80" s="6">
        <f t="shared" si="16"/>
      </c>
      <c r="AB80" s="6">
        <f t="shared" si="16"/>
      </c>
      <c r="AC80" s="6">
        <f t="shared" si="16"/>
      </c>
      <c r="AD80" s="6">
        <f t="shared" si="16"/>
      </c>
      <c r="AE80" s="6">
        <f aca="true" t="shared" si="17" ref="AE80:BK80">IF($C$11="R Value",AE101,AE121)</f>
      </c>
      <c r="AF80" s="6">
        <f t="shared" si="17"/>
      </c>
      <c r="AG80" s="6">
        <f t="shared" si="17"/>
      </c>
      <c r="AH80" s="6">
        <f t="shared" si="17"/>
      </c>
      <c r="AI80" s="6">
        <f t="shared" si="17"/>
      </c>
      <c r="AJ80" s="6">
        <f t="shared" si="17"/>
      </c>
      <c r="AK80" s="6">
        <f t="shared" si="17"/>
      </c>
      <c r="AL80" s="6">
        <f t="shared" si="17"/>
      </c>
      <c r="AM80" s="6">
        <f t="shared" si="17"/>
      </c>
      <c r="AN80" s="6">
        <f t="shared" si="17"/>
      </c>
      <c r="AO80" s="6">
        <f t="shared" si="17"/>
      </c>
      <c r="AP80" s="6">
        <f t="shared" si="17"/>
      </c>
      <c r="AQ80" s="6">
        <f t="shared" si="17"/>
      </c>
      <c r="AR80" s="6">
        <f t="shared" si="17"/>
      </c>
      <c r="AS80" s="6">
        <f t="shared" si="17"/>
      </c>
      <c r="AT80" s="6">
        <f t="shared" si="17"/>
      </c>
      <c r="AU80" s="6">
        <f t="shared" si="17"/>
      </c>
      <c r="AV80" s="6">
        <f t="shared" si="17"/>
      </c>
      <c r="AW80" s="6">
        <f t="shared" si="17"/>
      </c>
      <c r="AX80" s="6">
        <f t="shared" si="17"/>
      </c>
      <c r="AY80" s="6">
        <f t="shared" si="17"/>
      </c>
      <c r="AZ80" s="6">
        <f t="shared" si="17"/>
      </c>
      <c r="BA80" s="6">
        <f t="shared" si="17"/>
      </c>
      <c r="BB80" s="6">
        <f t="shared" si="17"/>
      </c>
      <c r="BC80" s="6">
        <f t="shared" si="17"/>
      </c>
      <c r="BD80" s="6">
        <f t="shared" si="17"/>
      </c>
      <c r="BE80" s="6">
        <f t="shared" si="17"/>
      </c>
      <c r="BF80" s="6">
        <f t="shared" si="17"/>
      </c>
      <c r="BG80" s="6">
        <f t="shared" si="17"/>
      </c>
      <c r="BH80" s="6">
        <f t="shared" si="17"/>
      </c>
      <c r="BI80" s="6">
        <f t="shared" si="17"/>
      </c>
      <c r="BJ80" s="6">
        <f t="shared" si="17"/>
      </c>
      <c r="BK80" s="6">
        <f t="shared" si="17"/>
      </c>
    </row>
    <row r="81" spans="2:63" ht="12.75">
      <c r="B81" t="str">
        <f t="shared" si="11"/>
        <v>Fiberglass Batt</v>
      </c>
      <c r="C81" s="6">
        <f aca="true" t="shared" si="18" ref="C81:AD81">IF($C$11="R Value",C102,C122)</f>
      </c>
      <c r="D81" s="6">
        <f t="shared" si="18"/>
      </c>
      <c r="E81" s="6">
        <f t="shared" si="18"/>
      </c>
      <c r="F81" s="6">
        <f t="shared" si="18"/>
      </c>
      <c r="G81" s="6">
        <f t="shared" si="18"/>
      </c>
      <c r="H81" s="6">
        <f t="shared" si="18"/>
      </c>
      <c r="I81" s="6">
        <f t="shared" si="18"/>
      </c>
      <c r="J81" s="6">
        <f t="shared" si="18"/>
      </c>
      <c r="K81" s="6">
        <f t="shared" si="18"/>
      </c>
      <c r="L81" s="6">
        <f t="shared" si="18"/>
      </c>
      <c r="M81" s="6">
        <f t="shared" si="18"/>
      </c>
      <c r="N81" s="6">
        <f t="shared" si="18"/>
      </c>
      <c r="O81" s="6">
        <f t="shared" si="18"/>
      </c>
      <c r="P81" s="6">
        <f t="shared" si="18"/>
      </c>
      <c r="Q81" s="6">
        <f t="shared" si="18"/>
      </c>
      <c r="R81" s="6">
        <f t="shared" si="18"/>
      </c>
      <c r="S81" s="6">
        <f t="shared" si="18"/>
      </c>
      <c r="T81" s="6">
        <f t="shared" si="18"/>
      </c>
      <c r="U81" s="6">
        <f t="shared" si="18"/>
      </c>
      <c r="V81" s="6">
        <f t="shared" si="18"/>
      </c>
      <c r="W81" s="6">
        <f t="shared" si="18"/>
      </c>
      <c r="X81" s="6">
        <f t="shared" si="18"/>
      </c>
      <c r="Y81" s="6">
        <f t="shared" si="18"/>
      </c>
      <c r="Z81" s="6">
        <f t="shared" si="18"/>
      </c>
      <c r="AA81" s="6">
        <f t="shared" si="18"/>
      </c>
      <c r="AB81" s="6">
        <f t="shared" si="18"/>
      </c>
      <c r="AC81" s="6">
        <f t="shared" si="18"/>
      </c>
      <c r="AD81" s="6">
        <f t="shared" si="18"/>
      </c>
      <c r="AE81" s="6">
        <f aca="true" t="shared" si="19" ref="AE81:BK81">IF($C$11="R Value",AE102,AE122)</f>
      </c>
      <c r="AF81" s="6">
        <f t="shared" si="19"/>
      </c>
      <c r="AG81" s="6">
        <f t="shared" si="19"/>
      </c>
      <c r="AH81" s="6">
        <f t="shared" si="19"/>
      </c>
      <c r="AI81" s="6">
        <f t="shared" si="19"/>
      </c>
      <c r="AJ81" s="6">
        <f t="shared" si="19"/>
      </c>
      <c r="AK81" s="6">
        <f t="shared" si="19"/>
      </c>
      <c r="AL81" s="6">
        <f t="shared" si="19"/>
      </c>
      <c r="AM81" s="6">
        <f t="shared" si="19"/>
      </c>
      <c r="AN81" s="6">
        <f t="shared" si="19"/>
      </c>
      <c r="AO81" s="6">
        <f t="shared" si="19"/>
      </c>
      <c r="AP81" s="6">
        <f t="shared" si="19"/>
      </c>
      <c r="AQ81" s="6">
        <f t="shared" si="19"/>
      </c>
      <c r="AR81" s="6">
        <f t="shared" si="19"/>
      </c>
      <c r="AS81" s="6">
        <f t="shared" si="19"/>
      </c>
      <c r="AT81" s="6">
        <f t="shared" si="19"/>
      </c>
      <c r="AU81" s="6">
        <f t="shared" si="19"/>
      </c>
      <c r="AV81" s="6">
        <f t="shared" si="19"/>
      </c>
      <c r="AW81" s="6">
        <f t="shared" si="19"/>
      </c>
      <c r="AX81" s="6">
        <f t="shared" si="19"/>
      </c>
      <c r="AY81" s="6">
        <f t="shared" si="19"/>
      </c>
      <c r="AZ81" s="6">
        <f t="shared" si="19"/>
      </c>
      <c r="BA81" s="6">
        <f t="shared" si="19"/>
      </c>
      <c r="BB81" s="6">
        <f t="shared" si="19"/>
      </c>
      <c r="BC81" s="6">
        <f t="shared" si="19"/>
      </c>
      <c r="BD81" s="6">
        <f t="shared" si="19"/>
      </c>
      <c r="BE81" s="6">
        <f t="shared" si="19"/>
      </c>
      <c r="BF81" s="6">
        <f t="shared" si="19"/>
      </c>
      <c r="BG81" s="6">
        <f t="shared" si="19"/>
      </c>
      <c r="BH81" s="6">
        <f t="shared" si="19"/>
      </c>
      <c r="BI81" s="6">
        <f t="shared" si="19"/>
      </c>
      <c r="BJ81" s="6">
        <f t="shared" si="19"/>
      </c>
      <c r="BK81" s="6">
        <f t="shared" si="19"/>
      </c>
    </row>
    <row r="82" spans="2:63" ht="12">
      <c r="B82" t="str">
        <f t="shared" si="11"/>
        <v>Loose Fill Fiberglass</v>
      </c>
      <c r="C82" s="6">
        <f aca="true" t="shared" si="20" ref="C82:AD82">IF($C$11="R Value",C103,C123)</f>
      </c>
      <c r="D82" s="6">
        <f t="shared" si="20"/>
      </c>
      <c r="E82" s="6">
        <f t="shared" si="20"/>
      </c>
      <c r="F82" s="6">
        <f t="shared" si="20"/>
      </c>
      <c r="G82" s="6">
        <f t="shared" si="20"/>
      </c>
      <c r="H82" s="6">
        <f t="shared" si="20"/>
      </c>
      <c r="I82" s="6">
        <f t="shared" si="20"/>
      </c>
      <c r="J82" s="6">
        <f t="shared" si="20"/>
      </c>
      <c r="K82" s="6">
        <f t="shared" si="20"/>
      </c>
      <c r="L82" s="6">
        <f t="shared" si="20"/>
      </c>
      <c r="M82" s="6">
        <f t="shared" si="20"/>
      </c>
      <c r="N82" s="6">
        <f t="shared" si="20"/>
      </c>
      <c r="O82" s="6">
        <f t="shared" si="20"/>
      </c>
      <c r="P82" s="6">
        <f t="shared" si="20"/>
      </c>
      <c r="Q82" s="6">
        <f t="shared" si="20"/>
      </c>
      <c r="R82" s="6">
        <f t="shared" si="20"/>
      </c>
      <c r="S82" s="6">
        <f t="shared" si="20"/>
      </c>
      <c r="T82" s="6">
        <f t="shared" si="20"/>
      </c>
      <c r="U82" s="6">
        <f t="shared" si="20"/>
      </c>
      <c r="V82" s="6">
        <f t="shared" si="20"/>
      </c>
      <c r="W82" s="6">
        <f t="shared" si="20"/>
      </c>
      <c r="X82" s="6">
        <f t="shared" si="20"/>
      </c>
      <c r="Y82" s="6">
        <f t="shared" si="20"/>
      </c>
      <c r="Z82" s="6">
        <f t="shared" si="20"/>
      </c>
      <c r="AA82" s="6">
        <f t="shared" si="20"/>
      </c>
      <c r="AB82" s="6">
        <f t="shared" si="20"/>
      </c>
      <c r="AC82" s="6">
        <f t="shared" si="20"/>
      </c>
      <c r="AD82" s="6">
        <f t="shared" si="20"/>
      </c>
      <c r="AE82" s="6">
        <f aca="true" t="shared" si="21" ref="AE82:BK82">IF($C$11="R Value",AE103,AE123)</f>
      </c>
      <c r="AF82" s="6">
        <f t="shared" si="21"/>
      </c>
      <c r="AG82" s="6">
        <f t="shared" si="21"/>
      </c>
      <c r="AH82" s="6">
        <f t="shared" si="21"/>
      </c>
      <c r="AI82" s="6">
        <f t="shared" si="21"/>
      </c>
      <c r="AJ82" s="6">
        <f t="shared" si="21"/>
      </c>
      <c r="AK82" s="6">
        <f t="shared" si="21"/>
      </c>
      <c r="AL82" s="6">
        <f t="shared" si="21"/>
      </c>
      <c r="AM82" s="6">
        <f t="shared" si="21"/>
      </c>
      <c r="AN82" s="6">
        <f t="shared" si="21"/>
      </c>
      <c r="AO82" s="6">
        <f t="shared" si="21"/>
      </c>
      <c r="AP82" s="6">
        <f t="shared" si="21"/>
      </c>
      <c r="AQ82" s="6">
        <f t="shared" si="21"/>
      </c>
      <c r="AR82" s="6">
        <f t="shared" si="21"/>
      </c>
      <c r="AS82" s="6">
        <f t="shared" si="21"/>
      </c>
      <c r="AT82" s="6">
        <f t="shared" si="21"/>
      </c>
      <c r="AU82" s="6">
        <f t="shared" si="21"/>
      </c>
      <c r="AV82" s="6">
        <f t="shared" si="21"/>
      </c>
      <c r="AW82" s="6">
        <f t="shared" si="21"/>
      </c>
      <c r="AX82" s="6">
        <f t="shared" si="21"/>
      </c>
      <c r="AY82" s="6">
        <f t="shared" si="21"/>
      </c>
      <c r="AZ82" s="6">
        <f t="shared" si="21"/>
      </c>
      <c r="BA82" s="6">
        <f t="shared" si="21"/>
      </c>
      <c r="BB82" s="6">
        <f t="shared" si="21"/>
      </c>
      <c r="BC82" s="6">
        <f t="shared" si="21"/>
      </c>
      <c r="BD82" s="6">
        <f t="shared" si="21"/>
      </c>
      <c r="BE82" s="6">
        <f t="shared" si="21"/>
      </c>
      <c r="BF82" s="6">
        <f t="shared" si="21"/>
      </c>
      <c r="BG82" s="6">
        <f t="shared" si="21"/>
      </c>
      <c r="BH82" s="6">
        <f t="shared" si="21"/>
      </c>
      <c r="BI82" s="6">
        <f t="shared" si="21"/>
      </c>
      <c r="BJ82" s="6">
        <f t="shared" si="21"/>
      </c>
      <c r="BK82" s="6">
        <f t="shared" si="21"/>
      </c>
    </row>
    <row r="83" spans="2:63" ht="12">
      <c r="B83" t="str">
        <f t="shared" si="11"/>
        <v>Dense Pack Blown Fiberglass</v>
      </c>
      <c r="C83" s="6">
        <f aca="true" t="shared" si="22" ref="C83:AD83">IF($C$11="R Value",C104,C124)</f>
      </c>
      <c r="D83" s="6">
        <f t="shared" si="22"/>
      </c>
      <c r="E83" s="6">
        <f t="shared" si="22"/>
      </c>
      <c r="F83" s="6">
        <f t="shared" si="22"/>
      </c>
      <c r="G83" s="6">
        <f t="shared" si="22"/>
      </c>
      <c r="H83" s="6">
        <f t="shared" si="22"/>
      </c>
      <c r="I83" s="6">
        <f t="shared" si="22"/>
      </c>
      <c r="J83" s="6">
        <f t="shared" si="22"/>
      </c>
      <c r="K83" s="6">
        <f t="shared" si="22"/>
      </c>
      <c r="L83" s="6">
        <f t="shared" si="22"/>
      </c>
      <c r="M83" s="6">
        <f t="shared" si="22"/>
      </c>
      <c r="N83" s="6">
        <f t="shared" si="22"/>
      </c>
      <c r="O83" s="6">
        <f t="shared" si="22"/>
      </c>
      <c r="P83" s="6">
        <f t="shared" si="22"/>
      </c>
      <c r="Q83" s="6">
        <f t="shared" si="22"/>
      </c>
      <c r="R83" s="6">
        <f t="shared" si="22"/>
      </c>
      <c r="S83" s="6">
        <f t="shared" si="22"/>
      </c>
      <c r="T83" s="6">
        <f t="shared" si="22"/>
      </c>
      <c r="U83" s="6">
        <f t="shared" si="22"/>
      </c>
      <c r="V83" s="6">
        <f t="shared" si="22"/>
      </c>
      <c r="W83" s="6">
        <f t="shared" si="22"/>
      </c>
      <c r="X83" s="6">
        <f t="shared" si="22"/>
      </c>
      <c r="Y83" s="6">
        <f t="shared" si="22"/>
      </c>
      <c r="Z83" s="6">
        <f t="shared" si="22"/>
      </c>
      <c r="AA83" s="6">
        <f t="shared" si="22"/>
      </c>
      <c r="AB83" s="6">
        <f t="shared" si="22"/>
      </c>
      <c r="AC83" s="6">
        <f t="shared" si="22"/>
      </c>
      <c r="AD83" s="6">
        <f t="shared" si="22"/>
      </c>
      <c r="AE83" s="6">
        <f aca="true" t="shared" si="23" ref="AE83:BK83">IF($C$11="R Value",AE104,AE124)</f>
      </c>
      <c r="AF83" s="6">
        <f t="shared" si="23"/>
      </c>
      <c r="AG83" s="6">
        <f t="shared" si="23"/>
      </c>
      <c r="AH83" s="6">
        <f t="shared" si="23"/>
      </c>
      <c r="AI83" s="6">
        <f t="shared" si="23"/>
      </c>
      <c r="AJ83" s="6">
        <f t="shared" si="23"/>
      </c>
      <c r="AK83" s="6">
        <f t="shared" si="23"/>
      </c>
      <c r="AL83" s="6">
        <f t="shared" si="23"/>
      </c>
      <c r="AM83" s="6">
        <f t="shared" si="23"/>
      </c>
      <c r="AN83" s="6">
        <f t="shared" si="23"/>
      </c>
      <c r="AO83" s="6">
        <f t="shared" si="23"/>
      </c>
      <c r="AP83" s="6">
        <f t="shared" si="23"/>
      </c>
      <c r="AQ83" s="6">
        <f t="shared" si="23"/>
      </c>
      <c r="AR83" s="6">
        <f t="shared" si="23"/>
      </c>
      <c r="AS83" s="6">
        <f t="shared" si="23"/>
      </c>
      <c r="AT83" s="6">
        <f t="shared" si="23"/>
      </c>
      <c r="AU83" s="6">
        <f t="shared" si="23"/>
      </c>
      <c r="AV83" s="6">
        <f t="shared" si="23"/>
      </c>
      <c r="AW83" s="6">
        <f t="shared" si="23"/>
      </c>
      <c r="AX83" s="6">
        <f t="shared" si="23"/>
      </c>
      <c r="AY83" s="6">
        <f t="shared" si="23"/>
      </c>
      <c r="AZ83" s="6">
        <f t="shared" si="23"/>
      </c>
      <c r="BA83" s="6">
        <f t="shared" si="23"/>
      </c>
      <c r="BB83" s="6">
        <f t="shared" si="23"/>
      </c>
      <c r="BC83" s="6">
        <f t="shared" si="23"/>
      </c>
      <c r="BD83" s="6">
        <f t="shared" si="23"/>
      </c>
      <c r="BE83" s="6">
        <f t="shared" si="23"/>
      </c>
      <c r="BF83" s="6">
        <f t="shared" si="23"/>
      </c>
      <c r="BG83" s="6">
        <f t="shared" si="23"/>
      </c>
      <c r="BH83" s="6">
        <f t="shared" si="23"/>
      </c>
      <c r="BI83" s="6">
        <f t="shared" si="23"/>
      </c>
      <c r="BJ83" s="6">
        <f t="shared" si="23"/>
      </c>
      <c r="BK83" s="6">
        <f t="shared" si="23"/>
      </c>
    </row>
    <row r="84" spans="2:63" ht="12">
      <c r="B84" t="str">
        <f t="shared" si="11"/>
        <v>Fiberboard</v>
      </c>
      <c r="C84" s="6">
        <f aca="true" t="shared" si="24" ref="C84:AD84">IF($C$11="R Value",C105,C125)</f>
      </c>
      <c r="D84" s="6">
        <f t="shared" si="24"/>
      </c>
      <c r="E84" s="6">
        <f t="shared" si="24"/>
      </c>
      <c r="F84" s="6">
        <f t="shared" si="24"/>
      </c>
      <c r="G84" s="6">
        <f t="shared" si="24"/>
      </c>
      <c r="H84" s="6">
        <f t="shared" si="24"/>
      </c>
      <c r="I84" s="6">
        <f t="shared" si="24"/>
      </c>
      <c r="J84" s="6">
        <f t="shared" si="24"/>
      </c>
      <c r="K84" s="6">
        <f t="shared" si="24"/>
      </c>
      <c r="L84" s="6">
        <f t="shared" si="24"/>
      </c>
      <c r="M84" s="6">
        <f t="shared" si="24"/>
      </c>
      <c r="N84" s="6">
        <f t="shared" si="24"/>
      </c>
      <c r="O84" s="6">
        <f t="shared" si="24"/>
      </c>
      <c r="P84" s="6">
        <f t="shared" si="24"/>
      </c>
      <c r="Q84" s="6">
        <f t="shared" si="24"/>
      </c>
      <c r="R84" s="6">
        <f t="shared" si="24"/>
      </c>
      <c r="S84" s="6">
        <f t="shared" si="24"/>
      </c>
      <c r="T84" s="6">
        <f t="shared" si="24"/>
      </c>
      <c r="U84" s="6">
        <f t="shared" si="24"/>
      </c>
      <c r="V84" s="6">
        <f t="shared" si="24"/>
      </c>
      <c r="W84" s="6">
        <f t="shared" si="24"/>
      </c>
      <c r="X84" s="6">
        <f t="shared" si="24"/>
      </c>
      <c r="Y84" s="6">
        <f t="shared" si="24"/>
      </c>
      <c r="Z84" s="6">
        <f t="shared" si="24"/>
      </c>
      <c r="AA84" s="6">
        <f t="shared" si="24"/>
      </c>
      <c r="AB84" s="6">
        <f t="shared" si="24"/>
      </c>
      <c r="AC84" s="6">
        <f t="shared" si="24"/>
      </c>
      <c r="AD84" s="6">
        <f t="shared" si="24"/>
      </c>
      <c r="AE84" s="6">
        <f aca="true" t="shared" si="25" ref="AE84:BK84">IF($C$11="R Value",AE105,AE125)</f>
      </c>
      <c r="AF84" s="6">
        <f t="shared" si="25"/>
      </c>
      <c r="AG84" s="6">
        <f t="shared" si="25"/>
      </c>
      <c r="AH84" s="6">
        <f t="shared" si="25"/>
      </c>
      <c r="AI84" s="6">
        <f t="shared" si="25"/>
      </c>
      <c r="AJ84" s="6">
        <f t="shared" si="25"/>
      </c>
      <c r="AK84" s="6">
        <f t="shared" si="25"/>
      </c>
      <c r="AL84" s="6">
        <f t="shared" si="25"/>
      </c>
      <c r="AM84" s="6">
        <f t="shared" si="25"/>
      </c>
      <c r="AN84" s="6">
        <f t="shared" si="25"/>
      </c>
      <c r="AO84" s="6">
        <f t="shared" si="25"/>
      </c>
      <c r="AP84" s="6">
        <f t="shared" si="25"/>
      </c>
      <c r="AQ84" s="6">
        <f t="shared" si="25"/>
      </c>
      <c r="AR84" s="6">
        <f t="shared" si="25"/>
      </c>
      <c r="AS84" s="6">
        <f t="shared" si="25"/>
      </c>
      <c r="AT84" s="6">
        <f t="shared" si="25"/>
      </c>
      <c r="AU84" s="6">
        <f t="shared" si="25"/>
      </c>
      <c r="AV84" s="6">
        <f t="shared" si="25"/>
      </c>
      <c r="AW84" s="6">
        <f t="shared" si="25"/>
      </c>
      <c r="AX84" s="6">
        <f t="shared" si="25"/>
      </c>
      <c r="AY84" s="6">
        <f t="shared" si="25"/>
      </c>
      <c r="AZ84" s="6">
        <f t="shared" si="25"/>
      </c>
      <c r="BA84" s="6">
        <f t="shared" si="25"/>
      </c>
      <c r="BB84" s="6">
        <f t="shared" si="25"/>
      </c>
      <c r="BC84" s="6">
        <f t="shared" si="25"/>
      </c>
      <c r="BD84" s="6">
        <f t="shared" si="25"/>
      </c>
      <c r="BE84" s="6">
        <f t="shared" si="25"/>
      </c>
      <c r="BF84" s="6">
        <f t="shared" si="25"/>
      </c>
      <c r="BG84" s="6">
        <f t="shared" si="25"/>
      </c>
      <c r="BH84" s="6">
        <f t="shared" si="25"/>
      </c>
      <c r="BI84" s="6">
        <f t="shared" si="25"/>
      </c>
      <c r="BJ84" s="6">
        <f t="shared" si="25"/>
      </c>
      <c r="BK84" s="6">
        <f t="shared" si="25"/>
      </c>
    </row>
    <row r="85" spans="2:63" ht="12">
      <c r="B85" t="str">
        <f t="shared" si="11"/>
        <v>EPS type I (1 lb/cf)</v>
      </c>
      <c r="C85" s="6">
        <f aca="true" t="shared" si="26" ref="C85:AD85">IF($C$11="R Value",C106,C126)</f>
      </c>
      <c r="D85" s="6">
        <f t="shared" si="26"/>
      </c>
      <c r="E85" s="6">
        <f t="shared" si="26"/>
      </c>
      <c r="F85" s="6">
        <f t="shared" si="26"/>
      </c>
      <c r="G85" s="6">
        <f t="shared" si="26"/>
      </c>
      <c r="H85" s="6">
        <f t="shared" si="26"/>
      </c>
      <c r="I85" s="6">
        <f t="shared" si="26"/>
      </c>
      <c r="J85" s="6">
        <f t="shared" si="26"/>
      </c>
      <c r="K85" s="6">
        <f t="shared" si="26"/>
      </c>
      <c r="L85" s="6">
        <f t="shared" si="26"/>
      </c>
      <c r="M85" s="6">
        <f t="shared" si="26"/>
      </c>
      <c r="N85" s="6">
        <f t="shared" si="26"/>
      </c>
      <c r="O85" s="6">
        <f t="shared" si="26"/>
      </c>
      <c r="P85" s="6">
        <f t="shared" si="26"/>
      </c>
      <c r="Q85" s="6">
        <f t="shared" si="26"/>
      </c>
      <c r="R85" s="6">
        <f t="shared" si="26"/>
      </c>
      <c r="S85" s="6">
        <f t="shared" si="26"/>
      </c>
      <c r="T85" s="6">
        <f t="shared" si="26"/>
      </c>
      <c r="U85" s="6">
        <f t="shared" si="26"/>
      </c>
      <c r="V85" s="6">
        <f t="shared" si="26"/>
      </c>
      <c r="W85" s="6">
        <f t="shared" si="26"/>
      </c>
      <c r="X85" s="6">
        <f t="shared" si="26"/>
      </c>
      <c r="Y85" s="6">
        <f t="shared" si="26"/>
      </c>
      <c r="Z85" s="6">
        <f t="shared" si="26"/>
      </c>
      <c r="AA85" s="6">
        <f t="shared" si="26"/>
      </c>
      <c r="AB85" s="6">
        <f t="shared" si="26"/>
      </c>
      <c r="AC85" s="6">
        <f t="shared" si="26"/>
      </c>
      <c r="AD85" s="6">
        <f t="shared" si="26"/>
      </c>
      <c r="AE85" s="6">
        <f aca="true" t="shared" si="27" ref="AE85:BK85">IF($C$11="R Value",AE106,AE126)</f>
      </c>
      <c r="AF85" s="6">
        <f t="shared" si="27"/>
      </c>
      <c r="AG85" s="6">
        <f t="shared" si="27"/>
      </c>
      <c r="AH85" s="6">
        <f t="shared" si="27"/>
      </c>
      <c r="AI85" s="6">
        <f t="shared" si="27"/>
      </c>
      <c r="AJ85" s="6">
        <f t="shared" si="27"/>
      </c>
      <c r="AK85" s="6">
        <f t="shared" si="27"/>
      </c>
      <c r="AL85" s="6">
        <f t="shared" si="27"/>
      </c>
      <c r="AM85" s="6">
        <f t="shared" si="27"/>
      </c>
      <c r="AN85" s="6">
        <f t="shared" si="27"/>
      </c>
      <c r="AO85" s="6">
        <f t="shared" si="27"/>
      </c>
      <c r="AP85" s="6">
        <f t="shared" si="27"/>
      </c>
      <c r="AQ85" s="6">
        <f t="shared" si="27"/>
      </c>
      <c r="AR85" s="6">
        <f t="shared" si="27"/>
      </c>
      <c r="AS85" s="6">
        <f t="shared" si="27"/>
      </c>
      <c r="AT85" s="6">
        <f t="shared" si="27"/>
      </c>
      <c r="AU85" s="6">
        <f t="shared" si="27"/>
      </c>
      <c r="AV85" s="6">
        <f t="shared" si="27"/>
      </c>
      <c r="AW85" s="6">
        <f t="shared" si="27"/>
      </c>
      <c r="AX85" s="6">
        <f t="shared" si="27"/>
      </c>
      <c r="AY85" s="6">
        <f t="shared" si="27"/>
      </c>
      <c r="AZ85" s="6">
        <f t="shared" si="27"/>
      </c>
      <c r="BA85" s="6">
        <f t="shared" si="27"/>
      </c>
      <c r="BB85" s="6">
        <f t="shared" si="27"/>
      </c>
      <c r="BC85" s="6">
        <f t="shared" si="27"/>
      </c>
      <c r="BD85" s="6">
        <f t="shared" si="27"/>
      </c>
      <c r="BE85" s="6">
        <f t="shared" si="27"/>
      </c>
      <c r="BF85" s="6">
        <f t="shared" si="27"/>
      </c>
      <c r="BG85" s="6">
        <f t="shared" si="27"/>
      </c>
      <c r="BH85" s="6">
        <f t="shared" si="27"/>
      </c>
      <c r="BI85" s="6">
        <f t="shared" si="27"/>
      </c>
      <c r="BJ85" s="6">
        <f t="shared" si="27"/>
      </c>
      <c r="BK85" s="6">
        <f t="shared" si="27"/>
      </c>
    </row>
    <row r="86" spans="2:63" ht="12">
      <c r="B86" t="str">
        <f t="shared" si="11"/>
        <v>EPS type VII (1.25 lb/cf)</v>
      </c>
      <c r="C86" s="6">
        <f aca="true" t="shared" si="28" ref="C86:AD86">IF($C$11="R Value",C107,C127)</f>
      </c>
      <c r="D86" s="6">
        <f t="shared" si="28"/>
      </c>
      <c r="E86" s="6">
        <f t="shared" si="28"/>
      </c>
      <c r="F86" s="6">
        <f t="shared" si="28"/>
      </c>
      <c r="G86" s="6">
        <f t="shared" si="28"/>
      </c>
      <c r="H86" s="6">
        <f t="shared" si="28"/>
      </c>
      <c r="I86" s="6">
        <f t="shared" si="28"/>
      </c>
      <c r="J86" s="6">
        <f t="shared" si="28"/>
      </c>
      <c r="K86" s="6">
        <f t="shared" si="28"/>
      </c>
      <c r="L86" s="6">
        <f t="shared" si="28"/>
      </c>
      <c r="M86" s="6">
        <f t="shared" si="28"/>
      </c>
      <c r="N86" s="6">
        <f t="shared" si="28"/>
      </c>
      <c r="O86" s="6">
        <f t="shared" si="28"/>
      </c>
      <c r="P86" s="6">
        <f t="shared" si="28"/>
      </c>
      <c r="Q86" s="6">
        <f t="shared" si="28"/>
      </c>
      <c r="R86" s="6">
        <f t="shared" si="28"/>
      </c>
      <c r="S86" s="6">
        <f t="shared" si="28"/>
      </c>
      <c r="T86" s="6">
        <f t="shared" si="28"/>
      </c>
      <c r="U86" s="6">
        <f t="shared" si="28"/>
      </c>
      <c r="V86" s="6">
        <f t="shared" si="28"/>
      </c>
      <c r="W86" s="6">
        <f t="shared" si="28"/>
      </c>
      <c r="X86" s="6">
        <f t="shared" si="28"/>
      </c>
      <c r="Y86" s="6">
        <f t="shared" si="28"/>
      </c>
      <c r="Z86" s="6">
        <f t="shared" si="28"/>
      </c>
      <c r="AA86" s="6">
        <f t="shared" si="28"/>
      </c>
      <c r="AB86" s="6">
        <f t="shared" si="28"/>
      </c>
      <c r="AC86" s="6">
        <f t="shared" si="28"/>
      </c>
      <c r="AD86" s="6">
        <f t="shared" si="28"/>
      </c>
      <c r="AE86" s="6">
        <f aca="true" t="shared" si="29" ref="AE86:BK86">IF($C$11="R Value",AE107,AE127)</f>
      </c>
      <c r="AF86" s="6">
        <f t="shared" si="29"/>
      </c>
      <c r="AG86" s="6">
        <f t="shared" si="29"/>
      </c>
      <c r="AH86" s="6">
        <f t="shared" si="29"/>
      </c>
      <c r="AI86" s="6">
        <f t="shared" si="29"/>
      </c>
      <c r="AJ86" s="6">
        <f t="shared" si="29"/>
      </c>
      <c r="AK86" s="6">
        <f t="shared" si="29"/>
      </c>
      <c r="AL86" s="6">
        <f t="shared" si="29"/>
      </c>
      <c r="AM86" s="6">
        <f t="shared" si="29"/>
      </c>
      <c r="AN86" s="6">
        <f t="shared" si="29"/>
      </c>
      <c r="AO86" s="6">
        <f t="shared" si="29"/>
      </c>
      <c r="AP86" s="6">
        <f t="shared" si="29"/>
      </c>
      <c r="AQ86" s="6">
        <f t="shared" si="29"/>
      </c>
      <c r="AR86" s="6">
        <f t="shared" si="29"/>
      </c>
      <c r="AS86" s="6">
        <f t="shared" si="29"/>
      </c>
      <c r="AT86" s="6">
        <f t="shared" si="29"/>
      </c>
      <c r="AU86" s="6">
        <f t="shared" si="29"/>
      </c>
      <c r="AV86" s="6">
        <f t="shared" si="29"/>
      </c>
      <c r="AW86" s="6">
        <f t="shared" si="29"/>
      </c>
      <c r="AX86" s="6">
        <f t="shared" si="29"/>
      </c>
      <c r="AY86" s="6">
        <f t="shared" si="29"/>
      </c>
      <c r="AZ86" s="6">
        <f t="shared" si="29"/>
      </c>
      <c r="BA86" s="6">
        <f t="shared" si="29"/>
      </c>
      <c r="BB86" s="6">
        <f t="shared" si="29"/>
      </c>
      <c r="BC86" s="6">
        <f t="shared" si="29"/>
      </c>
      <c r="BD86" s="6">
        <f t="shared" si="29"/>
      </c>
      <c r="BE86" s="6">
        <f t="shared" si="29"/>
      </c>
      <c r="BF86" s="6">
        <f t="shared" si="29"/>
      </c>
      <c r="BG86" s="6">
        <f t="shared" si="29"/>
      </c>
      <c r="BH86" s="6">
        <f t="shared" si="29"/>
      </c>
      <c r="BI86" s="6">
        <f t="shared" si="29"/>
      </c>
      <c r="BJ86" s="6">
        <f t="shared" si="29"/>
      </c>
      <c r="BK86" s="6">
        <f t="shared" si="29"/>
      </c>
    </row>
    <row r="87" spans="2:63" ht="12">
      <c r="B87" t="str">
        <f t="shared" si="11"/>
        <v>EPS type II (1.5 lb/cf)</v>
      </c>
      <c r="C87" s="6">
        <f aca="true" t="shared" si="30" ref="C87:AD87">IF($C$11="R Value",C108,C128)</f>
      </c>
      <c r="D87" s="6">
        <f t="shared" si="30"/>
      </c>
      <c r="E87" s="6">
        <f t="shared" si="30"/>
      </c>
      <c r="F87" s="6">
        <f t="shared" si="30"/>
      </c>
      <c r="G87" s="6">
        <f t="shared" si="30"/>
      </c>
      <c r="H87" s="6">
        <f t="shared" si="30"/>
      </c>
      <c r="I87" s="6">
        <f t="shared" si="30"/>
      </c>
      <c r="J87" s="6">
        <f t="shared" si="30"/>
      </c>
      <c r="K87" s="6">
        <f t="shared" si="30"/>
      </c>
      <c r="L87" s="6">
        <f t="shared" si="30"/>
      </c>
      <c r="M87" s="6">
        <f t="shared" si="30"/>
      </c>
      <c r="N87" s="6">
        <f t="shared" si="30"/>
      </c>
      <c r="O87" s="6">
        <f t="shared" si="30"/>
      </c>
      <c r="P87" s="6">
        <f t="shared" si="30"/>
      </c>
      <c r="Q87" s="6">
        <f t="shared" si="30"/>
      </c>
      <c r="R87" s="6">
        <f t="shared" si="30"/>
      </c>
      <c r="S87" s="6">
        <f t="shared" si="30"/>
      </c>
      <c r="T87" s="6">
        <f t="shared" si="30"/>
      </c>
      <c r="U87" s="6">
        <f t="shared" si="30"/>
      </c>
      <c r="V87" s="6">
        <f t="shared" si="30"/>
      </c>
      <c r="W87" s="6">
        <f t="shared" si="30"/>
      </c>
      <c r="X87" s="6">
        <f t="shared" si="30"/>
      </c>
      <c r="Y87" s="6">
        <f t="shared" si="30"/>
      </c>
      <c r="Z87" s="6">
        <f t="shared" si="30"/>
      </c>
      <c r="AA87" s="6">
        <f t="shared" si="30"/>
      </c>
      <c r="AB87" s="6">
        <f t="shared" si="30"/>
      </c>
      <c r="AC87" s="6">
        <f t="shared" si="30"/>
      </c>
      <c r="AD87" s="6">
        <f t="shared" si="30"/>
      </c>
      <c r="AE87" s="6">
        <f aca="true" t="shared" si="31" ref="AE87:BK87">IF($C$11="R Value",AE108,AE128)</f>
      </c>
      <c r="AF87" s="6">
        <f t="shared" si="31"/>
      </c>
      <c r="AG87" s="6">
        <f t="shared" si="31"/>
      </c>
      <c r="AH87" s="6">
        <f t="shared" si="31"/>
      </c>
      <c r="AI87" s="6">
        <f t="shared" si="31"/>
      </c>
      <c r="AJ87" s="6">
        <f t="shared" si="31"/>
      </c>
      <c r="AK87" s="6">
        <f t="shared" si="31"/>
      </c>
      <c r="AL87" s="6">
        <f t="shared" si="31"/>
      </c>
      <c r="AM87" s="6">
        <f t="shared" si="31"/>
      </c>
      <c r="AN87" s="6">
        <f t="shared" si="31"/>
      </c>
      <c r="AO87" s="6">
        <f t="shared" si="31"/>
      </c>
      <c r="AP87" s="6">
        <f t="shared" si="31"/>
      </c>
      <c r="AQ87" s="6">
        <f t="shared" si="31"/>
      </c>
      <c r="AR87" s="6">
        <f t="shared" si="31"/>
      </c>
      <c r="AS87" s="6">
        <f t="shared" si="31"/>
      </c>
      <c r="AT87" s="6">
        <f t="shared" si="31"/>
      </c>
      <c r="AU87" s="6">
        <f t="shared" si="31"/>
      </c>
      <c r="AV87" s="6">
        <f t="shared" si="31"/>
      </c>
      <c r="AW87" s="6">
        <f t="shared" si="31"/>
      </c>
      <c r="AX87" s="6">
        <f t="shared" si="31"/>
      </c>
      <c r="AY87" s="6">
        <f t="shared" si="31"/>
      </c>
      <c r="AZ87" s="6">
        <f t="shared" si="31"/>
      </c>
      <c r="BA87" s="6">
        <f t="shared" si="31"/>
      </c>
      <c r="BB87" s="6">
        <f t="shared" si="31"/>
      </c>
      <c r="BC87" s="6">
        <f t="shared" si="31"/>
      </c>
      <c r="BD87" s="6">
        <f t="shared" si="31"/>
      </c>
      <c r="BE87" s="6">
        <f t="shared" si="31"/>
      </c>
      <c r="BF87" s="6">
        <f t="shared" si="31"/>
      </c>
      <c r="BG87" s="6">
        <f t="shared" si="31"/>
      </c>
      <c r="BH87" s="6">
        <f t="shared" si="31"/>
      </c>
      <c r="BI87" s="6">
        <f t="shared" si="31"/>
      </c>
      <c r="BJ87" s="6">
        <f t="shared" si="31"/>
      </c>
      <c r="BK87" s="6">
        <f t="shared" si="31"/>
      </c>
    </row>
    <row r="88" spans="2:63" ht="12">
      <c r="B88" t="str">
        <f t="shared" si="11"/>
        <v>EPS type IX (2 lb/cf)</v>
      </c>
      <c r="C88" s="6">
        <f aca="true" t="shared" si="32" ref="C88:AD88">IF($C$11="R Value",C109,C129)</f>
      </c>
      <c r="D88" s="6">
        <f t="shared" si="32"/>
      </c>
      <c r="E88" s="6">
        <f t="shared" si="32"/>
      </c>
      <c r="F88" s="6">
        <f t="shared" si="32"/>
      </c>
      <c r="G88" s="6">
        <f t="shared" si="32"/>
      </c>
      <c r="H88" s="6">
        <f t="shared" si="32"/>
      </c>
      <c r="I88" s="6">
        <f t="shared" si="32"/>
      </c>
      <c r="J88" s="6">
        <f t="shared" si="32"/>
      </c>
      <c r="K88" s="6">
        <f t="shared" si="32"/>
      </c>
      <c r="L88" s="6">
        <f t="shared" si="32"/>
      </c>
      <c r="M88" s="6">
        <f t="shared" si="32"/>
      </c>
      <c r="N88" s="6">
        <f t="shared" si="32"/>
      </c>
      <c r="O88" s="6">
        <f t="shared" si="32"/>
      </c>
      <c r="P88" s="6">
        <f t="shared" si="32"/>
      </c>
      <c r="Q88" s="6">
        <f t="shared" si="32"/>
      </c>
      <c r="R88" s="6">
        <f t="shared" si="32"/>
      </c>
      <c r="S88" s="6">
        <f t="shared" si="32"/>
      </c>
      <c r="T88" s="6">
        <f t="shared" si="32"/>
      </c>
      <c r="U88" s="6">
        <f t="shared" si="32"/>
      </c>
      <c r="V88" s="6">
        <f t="shared" si="32"/>
      </c>
      <c r="W88" s="6">
        <f t="shared" si="32"/>
      </c>
      <c r="X88" s="6">
        <f t="shared" si="32"/>
      </c>
      <c r="Y88" s="6">
        <f t="shared" si="32"/>
      </c>
      <c r="Z88" s="6">
        <f t="shared" si="32"/>
      </c>
      <c r="AA88" s="6">
        <f t="shared" si="32"/>
      </c>
      <c r="AB88" s="6">
        <f t="shared" si="32"/>
      </c>
      <c r="AC88" s="6">
        <f t="shared" si="32"/>
      </c>
      <c r="AD88" s="6">
        <f t="shared" si="32"/>
      </c>
      <c r="AE88" s="6">
        <f aca="true" t="shared" si="33" ref="AE88:BK88">IF($C$11="R Value",AE109,AE129)</f>
      </c>
      <c r="AF88" s="6">
        <f t="shared" si="33"/>
      </c>
      <c r="AG88" s="6">
        <f t="shared" si="33"/>
      </c>
      <c r="AH88" s="6">
        <f t="shared" si="33"/>
      </c>
      <c r="AI88" s="6">
        <f t="shared" si="33"/>
      </c>
      <c r="AJ88" s="6">
        <f t="shared" si="33"/>
      </c>
      <c r="AK88" s="6">
        <f t="shared" si="33"/>
      </c>
      <c r="AL88" s="6">
        <f t="shared" si="33"/>
      </c>
      <c r="AM88" s="6">
        <f t="shared" si="33"/>
      </c>
      <c r="AN88" s="6">
        <f t="shared" si="33"/>
      </c>
      <c r="AO88" s="6">
        <f t="shared" si="33"/>
      </c>
      <c r="AP88" s="6">
        <f t="shared" si="33"/>
      </c>
      <c r="AQ88" s="6">
        <f t="shared" si="33"/>
      </c>
      <c r="AR88" s="6">
        <f t="shared" si="33"/>
      </c>
      <c r="AS88" s="6">
        <f t="shared" si="33"/>
      </c>
      <c r="AT88" s="6">
        <f t="shared" si="33"/>
      </c>
      <c r="AU88" s="6">
        <f t="shared" si="33"/>
      </c>
      <c r="AV88" s="6">
        <f t="shared" si="33"/>
      </c>
      <c r="AW88" s="6">
        <f t="shared" si="33"/>
      </c>
      <c r="AX88" s="6">
        <f t="shared" si="33"/>
      </c>
      <c r="AY88" s="6">
        <f t="shared" si="33"/>
      </c>
      <c r="AZ88" s="6">
        <f t="shared" si="33"/>
      </c>
      <c r="BA88" s="6">
        <f t="shared" si="33"/>
      </c>
      <c r="BB88" s="6">
        <f t="shared" si="33"/>
      </c>
      <c r="BC88" s="6">
        <f t="shared" si="33"/>
      </c>
      <c r="BD88" s="6">
        <f t="shared" si="33"/>
      </c>
      <c r="BE88" s="6">
        <f t="shared" si="33"/>
      </c>
      <c r="BF88" s="6">
        <f t="shared" si="33"/>
      </c>
      <c r="BG88" s="6">
        <f t="shared" si="33"/>
      </c>
      <c r="BH88" s="6">
        <f t="shared" si="33"/>
      </c>
      <c r="BI88" s="6">
        <f t="shared" si="33"/>
      </c>
      <c r="BJ88" s="6">
        <f t="shared" si="33"/>
      </c>
      <c r="BK88" s="6">
        <f t="shared" si="33"/>
      </c>
    </row>
    <row r="89" spans="2:63" ht="12">
      <c r="B89" t="str">
        <f t="shared" si="11"/>
        <v>Solid PU, n-pentane</v>
      </c>
      <c r="C89" s="6">
        <f aca="true" t="shared" si="34" ref="C89:AD89">IF($C$11="R Value",C110,C130)</f>
      </c>
      <c r="D89" s="6">
        <f t="shared" si="34"/>
      </c>
      <c r="E89" s="6">
        <f t="shared" si="34"/>
      </c>
      <c r="F89" s="6">
        <f t="shared" si="34"/>
      </c>
      <c r="G89" s="6">
        <f t="shared" si="34"/>
      </c>
      <c r="H89" s="6">
        <f t="shared" si="34"/>
      </c>
      <c r="I89" s="6">
        <f t="shared" si="34"/>
      </c>
      <c r="J89" s="6">
        <f t="shared" si="34"/>
      </c>
      <c r="K89" s="6">
        <f t="shared" si="34"/>
      </c>
      <c r="L89" s="6">
        <f t="shared" si="34"/>
      </c>
      <c r="M89" s="6">
        <f t="shared" si="34"/>
      </c>
      <c r="N89" s="6">
        <f t="shared" si="34"/>
      </c>
      <c r="O89" s="6">
        <f t="shared" si="34"/>
      </c>
      <c r="P89" s="6">
        <f t="shared" si="34"/>
      </c>
      <c r="Q89" s="6">
        <f t="shared" si="34"/>
      </c>
      <c r="R89" s="6">
        <f t="shared" si="34"/>
      </c>
      <c r="S89" s="6">
        <f t="shared" si="34"/>
      </c>
      <c r="T89" s="6">
        <f t="shared" si="34"/>
      </c>
      <c r="U89" s="6">
        <f t="shared" si="34"/>
      </c>
      <c r="V89" s="6">
        <f t="shared" si="34"/>
      </c>
      <c r="W89" s="6">
        <f t="shared" si="34"/>
      </c>
      <c r="X89" s="6">
        <f t="shared" si="34"/>
      </c>
      <c r="Y89" s="6">
        <f t="shared" si="34"/>
      </c>
      <c r="Z89" s="6">
        <f t="shared" si="34"/>
      </c>
      <c r="AA89" s="6">
        <f t="shared" si="34"/>
      </c>
      <c r="AB89" s="6">
        <f t="shared" si="34"/>
      </c>
      <c r="AC89" s="6">
        <f t="shared" si="34"/>
      </c>
      <c r="AD89" s="6">
        <f t="shared" si="34"/>
      </c>
      <c r="AE89" s="6">
        <f aca="true" t="shared" si="35" ref="AE89:BK89">IF($C$11="R Value",AE110,AE130)</f>
      </c>
      <c r="AF89" s="6">
        <f t="shared" si="35"/>
      </c>
      <c r="AG89" s="6">
        <f t="shared" si="35"/>
      </c>
      <c r="AH89" s="6">
        <f t="shared" si="35"/>
      </c>
      <c r="AI89" s="6">
        <f t="shared" si="35"/>
      </c>
      <c r="AJ89" s="6">
        <f t="shared" si="35"/>
      </c>
      <c r="AK89" s="6">
        <f t="shared" si="35"/>
      </c>
      <c r="AL89" s="6">
        <f t="shared" si="35"/>
      </c>
      <c r="AM89" s="6">
        <f t="shared" si="35"/>
      </c>
      <c r="AN89" s="6">
        <f t="shared" si="35"/>
      </c>
      <c r="AO89" s="6">
        <f t="shared" si="35"/>
      </c>
      <c r="AP89" s="6">
        <f t="shared" si="35"/>
      </c>
      <c r="AQ89" s="6">
        <f t="shared" si="35"/>
      </c>
      <c r="AR89" s="6">
        <f t="shared" si="35"/>
      </c>
      <c r="AS89" s="6">
        <f t="shared" si="35"/>
      </c>
      <c r="AT89" s="6">
        <f t="shared" si="35"/>
      </c>
      <c r="AU89" s="6">
        <f t="shared" si="35"/>
      </c>
      <c r="AV89" s="6">
        <f t="shared" si="35"/>
      </c>
      <c r="AW89" s="6">
        <f t="shared" si="35"/>
      </c>
      <c r="AX89" s="6">
        <f t="shared" si="35"/>
      </c>
      <c r="AY89" s="6">
        <f t="shared" si="35"/>
      </c>
      <c r="AZ89" s="6">
        <f t="shared" si="35"/>
      </c>
      <c r="BA89" s="6">
        <f t="shared" si="35"/>
      </c>
      <c r="BB89" s="6">
        <f t="shared" si="35"/>
      </c>
      <c r="BC89" s="6">
        <f t="shared" si="35"/>
      </c>
      <c r="BD89" s="6">
        <f t="shared" si="35"/>
      </c>
      <c r="BE89" s="6">
        <f t="shared" si="35"/>
      </c>
      <c r="BF89" s="6">
        <f t="shared" si="35"/>
      </c>
      <c r="BG89" s="6">
        <f t="shared" si="35"/>
      </c>
      <c r="BH89" s="6">
        <f t="shared" si="35"/>
      </c>
      <c r="BI89" s="6">
        <f t="shared" si="35"/>
      </c>
      <c r="BJ89" s="6">
        <f t="shared" si="35"/>
      </c>
      <c r="BK89" s="6">
        <f t="shared" si="35"/>
      </c>
    </row>
    <row r="90" spans="2:63" ht="12">
      <c r="B90" t="str">
        <f t="shared" si="11"/>
        <v>XPS, CO2</v>
      </c>
      <c r="C90" s="6">
        <f aca="true" t="shared" si="36" ref="C90:AD90">IF($C$11="R Value",C111,C131)</f>
      </c>
      <c r="D90" s="6">
        <f t="shared" si="36"/>
      </c>
      <c r="E90" s="6">
        <f t="shared" si="36"/>
      </c>
      <c r="F90" s="6">
        <f t="shared" si="36"/>
      </c>
      <c r="G90" s="6">
        <f t="shared" si="36"/>
      </c>
      <c r="H90" s="6">
        <f t="shared" si="36"/>
      </c>
      <c r="I90" s="6">
        <f t="shared" si="36"/>
      </c>
      <c r="J90" s="6">
        <f t="shared" si="36"/>
      </c>
      <c r="K90" s="6">
        <f t="shared" si="36"/>
      </c>
      <c r="L90" s="6">
        <f t="shared" si="36"/>
      </c>
      <c r="M90" s="6">
        <f t="shared" si="36"/>
      </c>
      <c r="N90" s="6">
        <f t="shared" si="36"/>
      </c>
      <c r="O90" s="6">
        <f t="shared" si="36"/>
      </c>
      <c r="P90" s="6">
        <f t="shared" si="36"/>
      </c>
      <c r="Q90" s="6">
        <f t="shared" si="36"/>
      </c>
      <c r="R90" s="6">
        <f t="shared" si="36"/>
      </c>
      <c r="S90" s="6">
        <f t="shared" si="36"/>
      </c>
      <c r="T90" s="6">
        <f t="shared" si="36"/>
      </c>
      <c r="U90" s="6">
        <f t="shared" si="36"/>
      </c>
      <c r="V90" s="6">
        <f t="shared" si="36"/>
      </c>
      <c r="W90" s="6">
        <f t="shared" si="36"/>
      </c>
      <c r="X90" s="6">
        <f t="shared" si="36"/>
      </c>
      <c r="Y90" s="6">
        <f t="shared" si="36"/>
      </c>
      <c r="Z90" s="6">
        <f t="shared" si="36"/>
      </c>
      <c r="AA90" s="6">
        <f t="shared" si="36"/>
      </c>
      <c r="AB90" s="6">
        <f t="shared" si="36"/>
      </c>
      <c r="AC90" s="6">
        <f t="shared" si="36"/>
      </c>
      <c r="AD90" s="6">
        <f t="shared" si="36"/>
      </c>
      <c r="AE90" s="6">
        <f aca="true" t="shared" si="37" ref="AE90:BK90">IF($C$11="R Value",AE111,AE131)</f>
      </c>
      <c r="AF90" s="6">
        <f t="shared" si="37"/>
      </c>
      <c r="AG90" s="6">
        <f t="shared" si="37"/>
      </c>
      <c r="AH90" s="6">
        <f t="shared" si="37"/>
      </c>
      <c r="AI90" s="6">
        <f t="shared" si="37"/>
      </c>
      <c r="AJ90" s="6">
        <f t="shared" si="37"/>
      </c>
      <c r="AK90" s="6">
        <f t="shared" si="37"/>
      </c>
      <c r="AL90" s="6">
        <f t="shared" si="37"/>
      </c>
      <c r="AM90" s="6">
        <f t="shared" si="37"/>
      </c>
      <c r="AN90" s="6">
        <f t="shared" si="37"/>
      </c>
      <c r="AO90" s="6">
        <f t="shared" si="37"/>
      </c>
      <c r="AP90" s="6">
        <f t="shared" si="37"/>
      </c>
      <c r="AQ90" s="6">
        <f t="shared" si="37"/>
      </c>
      <c r="AR90" s="6">
        <f t="shared" si="37"/>
      </c>
      <c r="AS90" s="6">
        <f t="shared" si="37"/>
      </c>
      <c r="AT90" s="6">
        <f t="shared" si="37"/>
      </c>
      <c r="AU90" s="6">
        <f t="shared" si="37"/>
      </c>
      <c r="AV90" s="6">
        <f t="shared" si="37"/>
      </c>
      <c r="AW90" s="6">
        <f t="shared" si="37"/>
      </c>
      <c r="AX90" s="6">
        <f t="shared" si="37"/>
      </c>
      <c r="AY90" s="6">
        <f t="shared" si="37"/>
      </c>
      <c r="AZ90" s="6">
        <f t="shared" si="37"/>
      </c>
      <c r="BA90" s="6">
        <f t="shared" si="37"/>
      </c>
      <c r="BB90" s="6">
        <f t="shared" si="37"/>
      </c>
      <c r="BC90" s="6">
        <f t="shared" si="37"/>
      </c>
      <c r="BD90" s="6">
        <f t="shared" si="37"/>
      </c>
      <c r="BE90" s="6">
        <f t="shared" si="37"/>
      </c>
      <c r="BF90" s="6">
        <f t="shared" si="37"/>
      </c>
      <c r="BG90" s="6">
        <f t="shared" si="37"/>
      </c>
      <c r="BH90" s="6">
        <f t="shared" si="37"/>
      </c>
      <c r="BI90" s="6">
        <f t="shared" si="37"/>
      </c>
      <c r="BJ90" s="6">
        <f t="shared" si="37"/>
      </c>
      <c r="BK90" s="6">
        <f t="shared" si="37"/>
      </c>
    </row>
    <row r="91" spans="2:63" ht="12">
      <c r="B91" t="str">
        <f t="shared" si="11"/>
        <v>XPS, HFC-134a</v>
      </c>
      <c r="C91" s="6">
        <f aca="true" t="shared" si="38" ref="C91:AD91">IF($C$11="R Value",C112,C132)</f>
      </c>
      <c r="D91" s="6">
        <f t="shared" si="38"/>
      </c>
      <c r="E91" s="6">
        <f t="shared" si="38"/>
      </c>
      <c r="F91" s="6">
        <f t="shared" si="38"/>
      </c>
      <c r="G91" s="6">
        <f t="shared" si="38"/>
      </c>
      <c r="H91" s="6">
        <f t="shared" si="38"/>
      </c>
      <c r="I91" s="6">
        <f t="shared" si="38"/>
      </c>
      <c r="J91" s="6">
        <f t="shared" si="38"/>
      </c>
      <c r="K91" s="6">
        <f t="shared" si="38"/>
      </c>
      <c r="L91" s="6">
        <f t="shared" si="38"/>
      </c>
      <c r="M91" s="6">
        <f t="shared" si="38"/>
      </c>
      <c r="N91" s="6">
        <f t="shared" si="38"/>
      </c>
      <c r="O91" s="6">
        <f t="shared" si="38"/>
      </c>
      <c r="P91" s="6">
        <f t="shared" si="38"/>
      </c>
      <c r="Q91" s="6">
        <f t="shared" si="38"/>
      </c>
      <c r="R91" s="6">
        <f t="shared" si="38"/>
      </c>
      <c r="S91" s="6">
        <f t="shared" si="38"/>
      </c>
      <c r="T91" s="6">
        <f t="shared" si="38"/>
      </c>
      <c r="U91" s="6">
        <f t="shared" si="38"/>
      </c>
      <c r="V91" s="6">
        <f t="shared" si="38"/>
      </c>
      <c r="W91" s="6">
        <f t="shared" si="38"/>
      </c>
      <c r="X91" s="6">
        <f t="shared" si="38"/>
      </c>
      <c r="Y91" s="6">
        <f t="shared" si="38"/>
      </c>
      <c r="Z91" s="6">
        <f t="shared" si="38"/>
      </c>
      <c r="AA91" s="6">
        <f t="shared" si="38"/>
      </c>
      <c r="AB91" s="6">
        <f t="shared" si="38"/>
      </c>
      <c r="AC91" s="6">
        <f t="shared" si="38"/>
      </c>
      <c r="AD91" s="6">
        <f t="shared" si="38"/>
      </c>
      <c r="AE91" s="6">
        <f aca="true" t="shared" si="39" ref="AE91:BK91">IF($C$11="R Value",AE112,AE132)</f>
      </c>
      <c r="AF91" s="6">
        <f t="shared" si="39"/>
      </c>
      <c r="AG91" s="6">
        <f t="shared" si="39"/>
      </c>
      <c r="AH91" s="6">
        <f t="shared" si="39"/>
      </c>
      <c r="AI91" s="6">
        <f t="shared" si="39"/>
      </c>
      <c r="AJ91" s="6">
        <f t="shared" si="39"/>
      </c>
      <c r="AK91" s="6">
        <f t="shared" si="39"/>
      </c>
      <c r="AL91" s="6">
        <f t="shared" si="39"/>
      </c>
      <c r="AM91" s="6">
        <f t="shared" si="39"/>
      </c>
      <c r="AN91" s="6">
        <f t="shared" si="39"/>
      </c>
      <c r="AO91" s="6">
        <f t="shared" si="39"/>
      </c>
      <c r="AP91" s="6">
        <f t="shared" si="39"/>
      </c>
      <c r="AQ91" s="6">
        <f t="shared" si="39"/>
      </c>
      <c r="AR91" s="6">
        <f t="shared" si="39"/>
      </c>
      <c r="AS91" s="6">
        <f t="shared" si="39"/>
      </c>
      <c r="AT91" s="6">
        <f t="shared" si="39"/>
      </c>
      <c r="AU91" s="6">
        <f t="shared" si="39"/>
      </c>
      <c r="AV91" s="6">
        <f t="shared" si="39"/>
      </c>
      <c r="AW91" s="6">
        <f t="shared" si="39"/>
      </c>
      <c r="AX91" s="6">
        <f t="shared" si="39"/>
      </c>
      <c r="AY91" s="6">
        <f t="shared" si="39"/>
      </c>
      <c r="AZ91" s="6">
        <f t="shared" si="39"/>
      </c>
      <c r="BA91" s="6">
        <f t="shared" si="39"/>
      </c>
      <c r="BB91" s="6">
        <f t="shared" si="39"/>
      </c>
      <c r="BC91" s="6">
        <f t="shared" si="39"/>
      </c>
      <c r="BD91" s="6">
        <f t="shared" si="39"/>
      </c>
      <c r="BE91" s="6">
        <f t="shared" si="39"/>
      </c>
      <c r="BF91" s="6">
        <f t="shared" si="39"/>
      </c>
      <c r="BG91" s="6">
        <f t="shared" si="39"/>
      </c>
      <c r="BH91" s="6">
        <f t="shared" si="39"/>
      </c>
      <c r="BI91" s="6">
        <f t="shared" si="39"/>
      </c>
      <c r="BJ91" s="6">
        <f t="shared" si="39"/>
      </c>
      <c r="BK91" s="6">
        <f t="shared" si="39"/>
      </c>
    </row>
    <row r="92" spans="2:63" ht="12">
      <c r="B92" t="str">
        <f t="shared" si="11"/>
        <v>Spray PU, Water/CO2</v>
      </c>
      <c r="C92" s="6">
        <f aca="true" t="shared" si="40" ref="C92:AD92">IF($C$11="R Value",C113,C133)</f>
      </c>
      <c r="D92" s="6">
        <f t="shared" si="40"/>
      </c>
      <c r="E92" s="6">
        <f t="shared" si="40"/>
      </c>
      <c r="F92" s="6">
        <f t="shared" si="40"/>
      </c>
      <c r="G92" s="6">
        <f t="shared" si="40"/>
      </c>
      <c r="H92" s="6">
        <f t="shared" si="40"/>
      </c>
      <c r="I92" s="6">
        <f t="shared" si="40"/>
      </c>
      <c r="J92" s="6">
        <f t="shared" si="40"/>
      </c>
      <c r="K92" s="6">
        <f t="shared" si="40"/>
      </c>
      <c r="L92" s="6">
        <f t="shared" si="40"/>
      </c>
      <c r="M92" s="6">
        <f t="shared" si="40"/>
      </c>
      <c r="N92" s="6">
        <f t="shared" si="40"/>
      </c>
      <c r="O92" s="6">
        <f t="shared" si="40"/>
      </c>
      <c r="P92" s="6">
        <f t="shared" si="40"/>
      </c>
      <c r="Q92" s="6">
        <f t="shared" si="40"/>
      </c>
      <c r="R92" s="6">
        <f t="shared" si="40"/>
      </c>
      <c r="S92" s="6">
        <f t="shared" si="40"/>
      </c>
      <c r="T92" s="6">
        <f t="shared" si="40"/>
      </c>
      <c r="U92" s="6">
        <f t="shared" si="40"/>
      </c>
      <c r="V92" s="6">
        <f t="shared" si="40"/>
      </c>
      <c r="W92" s="6">
        <f t="shared" si="40"/>
      </c>
      <c r="X92" s="6">
        <f t="shared" si="40"/>
      </c>
      <c r="Y92" s="6">
        <f t="shared" si="40"/>
      </c>
      <c r="Z92" s="6">
        <f t="shared" si="40"/>
      </c>
      <c r="AA92" s="6">
        <f t="shared" si="40"/>
      </c>
      <c r="AB92" s="6">
        <f t="shared" si="40"/>
      </c>
      <c r="AC92" s="6">
        <f t="shared" si="40"/>
      </c>
      <c r="AD92" s="6">
        <f t="shared" si="40"/>
      </c>
      <c r="AE92" s="6">
        <f aca="true" t="shared" si="41" ref="AE92:BK92">IF($C$11="R Value",AE113,AE133)</f>
      </c>
      <c r="AF92" s="6">
        <f t="shared" si="41"/>
      </c>
      <c r="AG92" s="6">
        <f t="shared" si="41"/>
      </c>
      <c r="AH92" s="6">
        <f t="shared" si="41"/>
      </c>
      <c r="AI92" s="6">
        <f t="shared" si="41"/>
      </c>
      <c r="AJ92" s="6">
        <f t="shared" si="41"/>
      </c>
      <c r="AK92" s="6">
        <f t="shared" si="41"/>
      </c>
      <c r="AL92" s="6">
        <f t="shared" si="41"/>
      </c>
      <c r="AM92" s="6">
        <f t="shared" si="41"/>
      </c>
      <c r="AN92" s="6">
        <f t="shared" si="41"/>
      </c>
      <c r="AO92" s="6">
        <f t="shared" si="41"/>
      </c>
      <c r="AP92" s="6">
        <f t="shared" si="41"/>
      </c>
      <c r="AQ92" s="6">
        <f t="shared" si="41"/>
      </c>
      <c r="AR92" s="6">
        <f t="shared" si="41"/>
      </c>
      <c r="AS92" s="6">
        <f t="shared" si="41"/>
      </c>
      <c r="AT92" s="6">
        <f t="shared" si="41"/>
      </c>
      <c r="AU92" s="6">
        <f t="shared" si="41"/>
      </c>
      <c r="AV92" s="6">
        <f t="shared" si="41"/>
      </c>
      <c r="AW92" s="6">
        <f t="shared" si="41"/>
      </c>
      <c r="AX92" s="6">
        <f t="shared" si="41"/>
      </c>
      <c r="AY92" s="6">
        <f t="shared" si="41"/>
      </c>
      <c r="AZ92" s="6">
        <f t="shared" si="41"/>
      </c>
      <c r="BA92" s="6">
        <f t="shared" si="41"/>
      </c>
      <c r="BB92" s="6">
        <f t="shared" si="41"/>
      </c>
      <c r="BC92" s="6">
        <f t="shared" si="41"/>
      </c>
      <c r="BD92" s="6">
        <f t="shared" si="41"/>
      </c>
      <c r="BE92" s="6">
        <f t="shared" si="41"/>
      </c>
      <c r="BF92" s="6">
        <f t="shared" si="41"/>
      </c>
      <c r="BG92" s="6">
        <f t="shared" si="41"/>
      </c>
      <c r="BH92" s="6">
        <f t="shared" si="41"/>
      </c>
      <c r="BI92" s="6">
        <f t="shared" si="41"/>
      </c>
      <c r="BJ92" s="6">
        <f t="shared" si="41"/>
      </c>
      <c r="BK92" s="6">
        <f t="shared" si="41"/>
      </c>
    </row>
    <row r="93" spans="2:63" ht="12">
      <c r="B93" t="str">
        <f t="shared" si="11"/>
        <v>Spray PU, HFC-245fa</v>
      </c>
      <c r="C93" s="6">
        <f aca="true" t="shared" si="42" ref="C93:AD93">IF($C$11="R Value",C114,C134)</f>
      </c>
      <c r="D93" s="6">
        <f t="shared" si="42"/>
      </c>
      <c r="E93" s="6">
        <f t="shared" si="42"/>
      </c>
      <c r="F93" s="6">
        <f t="shared" si="42"/>
      </c>
      <c r="G93" s="6">
        <f t="shared" si="42"/>
      </c>
      <c r="H93" s="6">
        <f t="shared" si="42"/>
      </c>
      <c r="I93" s="6">
        <f t="shared" si="42"/>
      </c>
      <c r="J93" s="6">
        <f t="shared" si="42"/>
      </c>
      <c r="K93" s="6">
        <f t="shared" si="42"/>
      </c>
      <c r="L93" s="6">
        <f t="shared" si="42"/>
      </c>
      <c r="M93" s="6">
        <f t="shared" si="42"/>
      </c>
      <c r="N93" s="6">
        <f t="shared" si="42"/>
      </c>
      <c r="O93" s="6">
        <f t="shared" si="42"/>
      </c>
      <c r="P93" s="6">
        <f t="shared" si="42"/>
      </c>
      <c r="Q93" s="6">
        <f t="shared" si="42"/>
      </c>
      <c r="R93" s="6">
        <f t="shared" si="42"/>
      </c>
      <c r="S93" s="6">
        <f t="shared" si="42"/>
      </c>
      <c r="T93" s="6">
        <f t="shared" si="42"/>
      </c>
      <c r="U93" s="6">
        <f t="shared" si="42"/>
      </c>
      <c r="V93" s="6">
        <f t="shared" si="42"/>
      </c>
      <c r="W93" s="6">
        <f t="shared" si="42"/>
      </c>
      <c r="X93" s="6">
        <f t="shared" si="42"/>
      </c>
      <c r="Y93" s="6">
        <f t="shared" si="42"/>
      </c>
      <c r="Z93" s="6">
        <f t="shared" si="42"/>
      </c>
      <c r="AA93" s="6">
        <f t="shared" si="42"/>
      </c>
      <c r="AB93" s="6">
        <f t="shared" si="42"/>
      </c>
      <c r="AC93" s="6">
        <f t="shared" si="42"/>
      </c>
      <c r="AD93" s="6">
        <f t="shared" si="42"/>
      </c>
      <c r="AE93" s="6">
        <f aca="true" t="shared" si="43" ref="AE93:BK93">IF($C$11="R Value",AE114,AE134)</f>
      </c>
      <c r="AF93" s="6">
        <f t="shared" si="43"/>
      </c>
      <c r="AG93" s="6">
        <f t="shared" si="43"/>
      </c>
      <c r="AH93" s="6">
        <f t="shared" si="43"/>
      </c>
      <c r="AI93" s="6">
        <f t="shared" si="43"/>
      </c>
      <c r="AJ93" s="6">
        <f t="shared" si="43"/>
      </c>
      <c r="AK93" s="6">
        <f t="shared" si="43"/>
      </c>
      <c r="AL93" s="6">
        <f t="shared" si="43"/>
      </c>
      <c r="AM93" s="6">
        <f t="shared" si="43"/>
      </c>
      <c r="AN93" s="6">
        <f t="shared" si="43"/>
      </c>
      <c r="AO93" s="6">
        <f t="shared" si="43"/>
      </c>
      <c r="AP93" s="6">
        <f t="shared" si="43"/>
      </c>
      <c r="AQ93" s="6">
        <f t="shared" si="43"/>
      </c>
      <c r="AR93" s="6">
        <f t="shared" si="43"/>
      </c>
      <c r="AS93" s="6">
        <f t="shared" si="43"/>
      </c>
      <c r="AT93" s="6">
        <f t="shared" si="43"/>
      </c>
      <c r="AU93" s="6">
        <f t="shared" si="43"/>
      </c>
      <c r="AV93" s="6">
        <f t="shared" si="43"/>
      </c>
      <c r="AW93" s="6">
        <f t="shared" si="43"/>
      </c>
      <c r="AX93" s="6">
        <f t="shared" si="43"/>
      </c>
      <c r="AY93" s="6">
        <f t="shared" si="43"/>
      </c>
      <c r="AZ93" s="6">
        <f t="shared" si="43"/>
      </c>
      <c r="BA93" s="6">
        <f t="shared" si="43"/>
      </c>
      <c r="BB93" s="6">
        <f t="shared" si="43"/>
      </c>
      <c r="BC93" s="6">
        <f t="shared" si="43"/>
      </c>
      <c r="BD93" s="6">
        <f t="shared" si="43"/>
      </c>
      <c r="BE93" s="6">
        <f t="shared" si="43"/>
      </c>
      <c r="BF93" s="6">
        <f t="shared" si="43"/>
      </c>
      <c r="BG93" s="6">
        <f t="shared" si="43"/>
      </c>
      <c r="BH93" s="6">
        <f t="shared" si="43"/>
      </c>
      <c r="BI93" s="6">
        <f t="shared" si="43"/>
      </c>
      <c r="BJ93" s="6">
        <f t="shared" si="43"/>
      </c>
      <c r="BK93" s="6">
        <f t="shared" si="43"/>
      </c>
    </row>
    <row r="96" ht="12" hidden="1">
      <c r="B96" t="s">
        <v>51</v>
      </c>
    </row>
    <row r="97" spans="2:63" ht="12" hidden="1">
      <c r="B97" t="s">
        <v>60</v>
      </c>
      <c r="C97" s="3">
        <f>C6</f>
        <v>20</v>
      </c>
      <c r="D97" s="3">
        <f>C97+5</f>
        <v>25</v>
      </c>
      <c r="E97" s="3">
        <f aca="true" t="shared" si="44" ref="E97:AD97">D97+5</f>
        <v>30</v>
      </c>
      <c r="F97" s="3">
        <f t="shared" si="44"/>
        <v>35</v>
      </c>
      <c r="G97" s="3">
        <f t="shared" si="44"/>
        <v>40</v>
      </c>
      <c r="H97" s="3">
        <f t="shared" si="44"/>
        <v>45</v>
      </c>
      <c r="I97" s="3">
        <f t="shared" si="44"/>
        <v>50</v>
      </c>
      <c r="J97" s="3">
        <f t="shared" si="44"/>
        <v>55</v>
      </c>
      <c r="K97" s="3">
        <f t="shared" si="44"/>
        <v>60</v>
      </c>
      <c r="L97" s="3">
        <f t="shared" si="44"/>
        <v>65</v>
      </c>
      <c r="M97" s="3">
        <f t="shared" si="44"/>
        <v>70</v>
      </c>
      <c r="N97" s="3">
        <f t="shared" si="44"/>
        <v>75</v>
      </c>
      <c r="O97" s="3">
        <f t="shared" si="44"/>
        <v>80</v>
      </c>
      <c r="P97" s="3">
        <f t="shared" si="44"/>
        <v>85</v>
      </c>
      <c r="Q97" s="3">
        <f t="shared" si="44"/>
        <v>90</v>
      </c>
      <c r="R97" s="3">
        <f t="shared" si="44"/>
        <v>95</v>
      </c>
      <c r="S97" s="3">
        <f t="shared" si="44"/>
        <v>100</v>
      </c>
      <c r="T97" s="3">
        <f t="shared" si="44"/>
        <v>105</v>
      </c>
      <c r="U97" s="3">
        <f t="shared" si="44"/>
        <v>110</v>
      </c>
      <c r="V97" s="3">
        <f t="shared" si="44"/>
        <v>115</v>
      </c>
      <c r="W97" s="3">
        <f t="shared" si="44"/>
        <v>120</v>
      </c>
      <c r="X97" s="3">
        <f t="shared" si="44"/>
        <v>125</v>
      </c>
      <c r="Y97" s="3">
        <f t="shared" si="44"/>
        <v>130</v>
      </c>
      <c r="Z97" s="3">
        <f t="shared" si="44"/>
        <v>135</v>
      </c>
      <c r="AA97" s="3">
        <f t="shared" si="44"/>
        <v>140</v>
      </c>
      <c r="AB97" s="3">
        <f t="shared" si="44"/>
        <v>145</v>
      </c>
      <c r="AC97" s="3">
        <f t="shared" si="44"/>
        <v>150</v>
      </c>
      <c r="AD97" s="3">
        <f t="shared" si="44"/>
        <v>155</v>
      </c>
      <c r="AE97" s="3">
        <f aca="true" t="shared" si="45" ref="AE97:BK97">AD97+5</f>
        <v>160</v>
      </c>
      <c r="AF97" s="3">
        <f t="shared" si="45"/>
        <v>165</v>
      </c>
      <c r="AG97" s="3">
        <f t="shared" si="45"/>
        <v>170</v>
      </c>
      <c r="AH97" s="3">
        <f t="shared" si="45"/>
        <v>175</v>
      </c>
      <c r="AI97" s="3">
        <f t="shared" si="45"/>
        <v>180</v>
      </c>
      <c r="AJ97" s="3">
        <f t="shared" si="45"/>
        <v>185</v>
      </c>
      <c r="AK97" s="3">
        <f t="shared" si="45"/>
        <v>190</v>
      </c>
      <c r="AL97" s="3">
        <f t="shared" si="45"/>
        <v>195</v>
      </c>
      <c r="AM97" s="3">
        <f t="shared" si="45"/>
        <v>200</v>
      </c>
      <c r="AN97" s="3">
        <f t="shared" si="45"/>
        <v>205</v>
      </c>
      <c r="AO97" s="3">
        <f t="shared" si="45"/>
        <v>210</v>
      </c>
      <c r="AP97" s="3">
        <f t="shared" si="45"/>
        <v>215</v>
      </c>
      <c r="AQ97" s="3">
        <f t="shared" si="45"/>
        <v>220</v>
      </c>
      <c r="AR97" s="3">
        <f t="shared" si="45"/>
        <v>225</v>
      </c>
      <c r="AS97" s="3">
        <f t="shared" si="45"/>
        <v>230</v>
      </c>
      <c r="AT97" s="3">
        <f t="shared" si="45"/>
        <v>235</v>
      </c>
      <c r="AU97" s="3">
        <f t="shared" si="45"/>
        <v>240</v>
      </c>
      <c r="AV97" s="3">
        <f t="shared" si="45"/>
        <v>245</v>
      </c>
      <c r="AW97" s="3">
        <f t="shared" si="45"/>
        <v>250</v>
      </c>
      <c r="AX97" s="3">
        <f t="shared" si="45"/>
        <v>255</v>
      </c>
      <c r="AY97" s="3">
        <f t="shared" si="45"/>
        <v>260</v>
      </c>
      <c r="AZ97" s="3">
        <f t="shared" si="45"/>
        <v>265</v>
      </c>
      <c r="BA97" s="3">
        <f t="shared" si="45"/>
        <v>270</v>
      </c>
      <c r="BB97" s="3">
        <f t="shared" si="45"/>
        <v>275</v>
      </c>
      <c r="BC97" s="3">
        <f t="shared" si="45"/>
        <v>280</v>
      </c>
      <c r="BD97" s="3">
        <f t="shared" si="45"/>
        <v>285</v>
      </c>
      <c r="BE97" s="3">
        <f t="shared" si="45"/>
        <v>290</v>
      </c>
      <c r="BF97" s="3">
        <f t="shared" si="45"/>
        <v>295</v>
      </c>
      <c r="BG97" s="3">
        <f t="shared" si="45"/>
        <v>300</v>
      </c>
      <c r="BH97" s="3">
        <f t="shared" si="45"/>
        <v>305</v>
      </c>
      <c r="BI97" s="3">
        <f t="shared" si="45"/>
        <v>310</v>
      </c>
      <c r="BJ97" s="3">
        <f t="shared" si="45"/>
        <v>315</v>
      </c>
      <c r="BK97" s="3">
        <f t="shared" si="45"/>
        <v>320</v>
      </c>
    </row>
    <row r="98" spans="2:63" ht="12" hidden="1">
      <c r="B98" t="s">
        <v>54</v>
      </c>
      <c r="C98" s="6">
        <f aca="true" t="shared" si="46" ref="C98:AD98">C97/5.678</f>
        <v>3.522367030644593</v>
      </c>
      <c r="D98" s="6">
        <f t="shared" si="46"/>
        <v>4.4029587883057415</v>
      </c>
      <c r="E98" s="6">
        <f t="shared" si="46"/>
        <v>5.2835505459668894</v>
      </c>
      <c r="F98" s="6">
        <f t="shared" si="46"/>
        <v>6.164142303628038</v>
      </c>
      <c r="G98" s="6">
        <f t="shared" si="46"/>
        <v>7.044734061289186</v>
      </c>
      <c r="H98" s="6">
        <f t="shared" si="46"/>
        <v>7.925325818950335</v>
      </c>
      <c r="I98" s="6">
        <f t="shared" si="46"/>
        <v>8.805917576611483</v>
      </c>
      <c r="J98" s="6">
        <f t="shared" si="46"/>
        <v>9.686509334272632</v>
      </c>
      <c r="K98" s="6">
        <f t="shared" si="46"/>
        <v>10.567101091933779</v>
      </c>
      <c r="L98" s="6">
        <f t="shared" si="46"/>
        <v>11.447692849594928</v>
      </c>
      <c r="M98" s="6">
        <f t="shared" si="46"/>
        <v>12.328284607256077</v>
      </c>
      <c r="N98" s="6">
        <f t="shared" si="46"/>
        <v>13.208876364917225</v>
      </c>
      <c r="O98" s="6">
        <f t="shared" si="46"/>
        <v>14.089468122578372</v>
      </c>
      <c r="P98" s="6">
        <f t="shared" si="46"/>
        <v>14.970059880239521</v>
      </c>
      <c r="Q98" s="6">
        <f t="shared" si="46"/>
        <v>15.85065163790067</v>
      </c>
      <c r="R98" s="6">
        <f t="shared" si="46"/>
        <v>16.73124339556182</v>
      </c>
      <c r="S98" s="6">
        <f t="shared" si="46"/>
        <v>17.611835153222966</v>
      </c>
      <c r="T98" s="6">
        <f t="shared" si="46"/>
        <v>18.492426910884113</v>
      </c>
      <c r="U98" s="6">
        <f t="shared" si="46"/>
        <v>19.373018668545264</v>
      </c>
      <c r="V98" s="6">
        <f t="shared" si="46"/>
        <v>20.25361042620641</v>
      </c>
      <c r="W98" s="6">
        <f t="shared" si="46"/>
        <v>21.134202183867558</v>
      </c>
      <c r="X98" s="6">
        <f t="shared" si="46"/>
        <v>22.01479394152871</v>
      </c>
      <c r="Y98" s="6">
        <f t="shared" si="46"/>
        <v>22.895385699189855</v>
      </c>
      <c r="Z98" s="6">
        <f t="shared" si="46"/>
        <v>23.775977456851003</v>
      </c>
      <c r="AA98" s="6">
        <f t="shared" si="46"/>
        <v>24.656569214512153</v>
      </c>
      <c r="AB98" s="6">
        <f t="shared" si="46"/>
        <v>25.5371609721733</v>
      </c>
      <c r="AC98" s="6">
        <f t="shared" si="46"/>
        <v>26.41775272983445</v>
      </c>
      <c r="AD98" s="6">
        <f t="shared" si="46"/>
        <v>27.298344487495598</v>
      </c>
      <c r="AE98" s="6">
        <f aca="true" t="shared" si="47" ref="AE98:BK98">AE97/5.678</f>
        <v>28.178936245156745</v>
      </c>
      <c r="AF98" s="6">
        <f t="shared" si="47"/>
        <v>29.059528002817895</v>
      </c>
      <c r="AG98" s="6">
        <f t="shared" si="47"/>
        <v>29.940119760479043</v>
      </c>
      <c r="AH98" s="6">
        <f t="shared" si="47"/>
        <v>30.82071151814019</v>
      </c>
      <c r="AI98" s="6">
        <f t="shared" si="47"/>
        <v>31.70130327580134</v>
      </c>
      <c r="AJ98" s="6">
        <f t="shared" si="47"/>
        <v>32.58189503346249</v>
      </c>
      <c r="AK98" s="6">
        <f t="shared" si="47"/>
        <v>33.46248679112364</v>
      </c>
      <c r="AL98" s="6">
        <f t="shared" si="47"/>
        <v>34.34307854878478</v>
      </c>
      <c r="AM98" s="6">
        <f t="shared" si="47"/>
        <v>35.22367030644593</v>
      </c>
      <c r="AN98" s="6">
        <f t="shared" si="47"/>
        <v>36.10426206410708</v>
      </c>
      <c r="AO98" s="6">
        <f t="shared" si="47"/>
        <v>36.984853821768226</v>
      </c>
      <c r="AP98" s="6">
        <f t="shared" si="47"/>
        <v>37.86544557942938</v>
      </c>
      <c r="AQ98" s="6">
        <f t="shared" si="47"/>
        <v>38.74603733709053</v>
      </c>
      <c r="AR98" s="6">
        <f t="shared" si="47"/>
        <v>39.62662909475167</v>
      </c>
      <c r="AS98" s="6">
        <f t="shared" si="47"/>
        <v>40.50722085241282</v>
      </c>
      <c r="AT98" s="6">
        <f t="shared" si="47"/>
        <v>41.38781261007397</v>
      </c>
      <c r="AU98" s="6">
        <f t="shared" si="47"/>
        <v>42.268404367735116</v>
      </c>
      <c r="AV98" s="6">
        <f t="shared" si="47"/>
        <v>43.148996125396266</v>
      </c>
      <c r="AW98" s="6">
        <f t="shared" si="47"/>
        <v>44.02958788305742</v>
      </c>
      <c r="AX98" s="6">
        <f t="shared" si="47"/>
        <v>44.91017964071856</v>
      </c>
      <c r="AY98" s="6">
        <f t="shared" si="47"/>
        <v>45.79077139837971</v>
      </c>
      <c r="AZ98" s="6">
        <f t="shared" si="47"/>
        <v>46.67136315604086</v>
      </c>
      <c r="BA98" s="6">
        <f t="shared" si="47"/>
        <v>47.551954913702005</v>
      </c>
      <c r="BB98" s="6">
        <f t="shared" si="47"/>
        <v>48.432546671363156</v>
      </c>
      <c r="BC98" s="6">
        <f t="shared" si="47"/>
        <v>49.313138429024306</v>
      </c>
      <c r="BD98" s="6">
        <f t="shared" si="47"/>
        <v>50.19373018668545</v>
      </c>
      <c r="BE98" s="6">
        <f t="shared" si="47"/>
        <v>51.0743219443466</v>
      </c>
      <c r="BF98" s="6">
        <f t="shared" si="47"/>
        <v>51.95491370200775</v>
      </c>
      <c r="BG98" s="6">
        <f t="shared" si="47"/>
        <v>52.8355054596689</v>
      </c>
      <c r="BH98" s="6">
        <f t="shared" si="47"/>
        <v>53.716097217330045</v>
      </c>
      <c r="BI98" s="6">
        <f t="shared" si="47"/>
        <v>54.596688974991196</v>
      </c>
      <c r="BJ98" s="6">
        <f t="shared" si="47"/>
        <v>55.477280732652346</v>
      </c>
      <c r="BK98" s="6">
        <f t="shared" si="47"/>
        <v>56.35787249031349</v>
      </c>
    </row>
    <row r="99" spans="2:63" ht="12" hidden="1">
      <c r="B99" t="str">
        <f aca="true" t="shared" si="48" ref="B99:B114">B45</f>
        <v>Cellulose</v>
      </c>
      <c r="C99" s="6">
        <f aca="true" t="shared" si="49" ref="C99:AH99">IF(LOWER($C17)="x",(1/C$98*$C$5/1.8*24/$C$8*VLOOKUP($C$7,$I$65:$J$69,2,FALSE)/1000+$K45*(C$98-$C$6/5.678)/$C$9)/10.76,"")</f>
      </c>
      <c r="D99" s="6">
        <f t="shared" si="49"/>
      </c>
      <c r="E99" s="6">
        <f t="shared" si="49"/>
      </c>
      <c r="F99" s="6">
        <f t="shared" si="49"/>
      </c>
      <c r="G99" s="6">
        <f t="shared" si="49"/>
      </c>
      <c r="H99" s="6">
        <f t="shared" si="49"/>
      </c>
      <c r="I99" s="6">
        <f t="shared" si="49"/>
      </c>
      <c r="J99" s="6">
        <f t="shared" si="49"/>
      </c>
      <c r="K99" s="6">
        <f t="shared" si="49"/>
      </c>
      <c r="L99" s="6">
        <f t="shared" si="49"/>
      </c>
      <c r="M99" s="6">
        <f t="shared" si="49"/>
      </c>
      <c r="N99" s="6">
        <f t="shared" si="49"/>
      </c>
      <c r="O99" s="6">
        <f t="shared" si="49"/>
      </c>
      <c r="P99" s="6">
        <f t="shared" si="49"/>
      </c>
      <c r="Q99" s="6">
        <f t="shared" si="49"/>
      </c>
      <c r="R99" s="6">
        <f t="shared" si="49"/>
      </c>
      <c r="S99" s="6">
        <f t="shared" si="49"/>
      </c>
      <c r="T99" s="6">
        <f t="shared" si="49"/>
      </c>
      <c r="U99" s="6">
        <f t="shared" si="49"/>
      </c>
      <c r="V99" s="6">
        <f t="shared" si="49"/>
      </c>
      <c r="W99" s="6">
        <f t="shared" si="49"/>
      </c>
      <c r="X99" s="6">
        <f t="shared" si="49"/>
      </c>
      <c r="Y99" s="6">
        <f t="shared" si="49"/>
      </c>
      <c r="Z99" s="6">
        <f t="shared" si="49"/>
      </c>
      <c r="AA99" s="6">
        <f t="shared" si="49"/>
      </c>
      <c r="AB99" s="6">
        <f t="shared" si="49"/>
      </c>
      <c r="AC99" s="6">
        <f t="shared" si="49"/>
      </c>
      <c r="AD99" s="6">
        <f t="shared" si="49"/>
      </c>
      <c r="AE99" s="6">
        <f t="shared" si="49"/>
      </c>
      <c r="AF99" s="6">
        <f t="shared" si="49"/>
      </c>
      <c r="AG99" s="6">
        <f t="shared" si="49"/>
      </c>
      <c r="AH99" s="6">
        <f t="shared" si="49"/>
      </c>
      <c r="AI99" s="6">
        <f aca="true" t="shared" si="50" ref="AI99:BK99">IF(LOWER($C17)="x",(1/AI$98*$C$5/1.8*24/$C$8*VLOOKUP($C$7,$I$65:$J$69,2,FALSE)/1000+$K45*(AI$98-$C$6/5.678)/$C$9)/10.76,"")</f>
      </c>
      <c r="AJ99" s="6">
        <f t="shared" si="50"/>
      </c>
      <c r="AK99" s="6">
        <f t="shared" si="50"/>
      </c>
      <c r="AL99" s="6">
        <f t="shared" si="50"/>
      </c>
      <c r="AM99" s="6">
        <f t="shared" si="50"/>
      </c>
      <c r="AN99" s="6">
        <f t="shared" si="50"/>
      </c>
      <c r="AO99" s="6">
        <f t="shared" si="50"/>
      </c>
      <c r="AP99" s="6">
        <f t="shared" si="50"/>
      </c>
      <c r="AQ99" s="6">
        <f t="shared" si="50"/>
      </c>
      <c r="AR99" s="6">
        <f t="shared" si="50"/>
      </c>
      <c r="AS99" s="6">
        <f t="shared" si="50"/>
      </c>
      <c r="AT99" s="6">
        <f t="shared" si="50"/>
      </c>
      <c r="AU99" s="6">
        <f t="shared" si="50"/>
      </c>
      <c r="AV99" s="6">
        <f t="shared" si="50"/>
      </c>
      <c r="AW99" s="6">
        <f t="shared" si="50"/>
      </c>
      <c r="AX99" s="6">
        <f t="shared" si="50"/>
      </c>
      <c r="AY99" s="6">
        <f t="shared" si="50"/>
      </c>
      <c r="AZ99" s="6">
        <f t="shared" si="50"/>
      </c>
      <c r="BA99" s="6">
        <f t="shared" si="50"/>
      </c>
      <c r="BB99" s="6">
        <f t="shared" si="50"/>
      </c>
      <c r="BC99" s="6">
        <f t="shared" si="50"/>
      </c>
      <c r="BD99" s="6">
        <f t="shared" si="50"/>
      </c>
      <c r="BE99" s="6">
        <f t="shared" si="50"/>
      </c>
      <c r="BF99" s="6">
        <f t="shared" si="50"/>
      </c>
      <c r="BG99" s="6">
        <f t="shared" si="50"/>
      </c>
      <c r="BH99" s="6">
        <f t="shared" si="50"/>
      </c>
      <c r="BI99" s="6">
        <f t="shared" si="50"/>
      </c>
      <c r="BJ99" s="6">
        <f t="shared" si="50"/>
      </c>
      <c r="BK99" s="6">
        <f t="shared" si="50"/>
      </c>
    </row>
    <row r="100" spans="2:63" ht="12" hidden="1">
      <c r="B100" t="str">
        <f t="shared" si="48"/>
        <v>Rigid Mineral Wool</v>
      </c>
      <c r="C100" s="6">
        <f aca="true" t="shared" si="51" ref="C100:C114">IF(LOWER($C18)="x",(1/C$98*$C$5/1.8*24/$C$8*VLOOKUP($C$7,$I$65:$J$69,2,FALSE)/1000+$K46*(C$98-$C$6/5.678)/$C$9)/10.76,"")</f>
      </c>
      <c r="D100" s="6">
        <f aca="true" t="shared" si="52" ref="D100:R100">IF(LOWER($C18)="x",(1/D$98*$C$5/1.8*24/$C$8*VLOOKUP($C$7,$I$65:$J$69,2,FALSE)/1000+$K46*(D$98-$C$6/5.678)/$C$9)/10.76,"")</f>
      </c>
      <c r="E100" s="6">
        <f t="shared" si="52"/>
      </c>
      <c r="F100" s="6">
        <f t="shared" si="52"/>
      </c>
      <c r="G100" s="6">
        <f t="shared" si="52"/>
      </c>
      <c r="H100" s="6">
        <f t="shared" si="52"/>
      </c>
      <c r="I100" s="6">
        <f t="shared" si="52"/>
      </c>
      <c r="J100" s="6">
        <f t="shared" si="52"/>
      </c>
      <c r="K100" s="6">
        <f t="shared" si="52"/>
      </c>
      <c r="L100" s="6">
        <f t="shared" si="52"/>
      </c>
      <c r="M100" s="6">
        <f t="shared" si="52"/>
      </c>
      <c r="N100" s="6">
        <f t="shared" si="52"/>
      </c>
      <c r="O100" s="6">
        <f t="shared" si="52"/>
      </c>
      <c r="P100" s="6">
        <f t="shared" si="52"/>
      </c>
      <c r="Q100" s="6">
        <f t="shared" si="52"/>
      </c>
      <c r="R100" s="6">
        <f t="shared" si="52"/>
      </c>
      <c r="S100" s="6">
        <f aca="true" t="shared" si="53" ref="S100:BK100">IF(LOWER($C18)="x",(1/S$98*$C$5/1.8*24/$C$8*VLOOKUP($C$7,$I$65:$J$69,2,FALSE)/1000+$K46*(S$98-$C$6/5.678)/$C$9)/10.76,"")</f>
      </c>
      <c r="T100" s="6">
        <f t="shared" si="53"/>
      </c>
      <c r="U100" s="6">
        <f t="shared" si="53"/>
      </c>
      <c r="V100" s="6">
        <f t="shared" si="53"/>
      </c>
      <c r="W100" s="6">
        <f t="shared" si="53"/>
      </c>
      <c r="X100" s="6">
        <f t="shared" si="53"/>
      </c>
      <c r="Y100" s="6">
        <f t="shared" si="53"/>
      </c>
      <c r="Z100" s="6">
        <f t="shared" si="53"/>
      </c>
      <c r="AA100" s="6">
        <f t="shared" si="53"/>
      </c>
      <c r="AB100" s="6">
        <f t="shared" si="53"/>
      </c>
      <c r="AC100" s="6">
        <f t="shared" si="53"/>
      </c>
      <c r="AD100" s="6">
        <f t="shared" si="53"/>
      </c>
      <c r="AE100" s="6">
        <f t="shared" si="53"/>
      </c>
      <c r="AF100" s="6">
        <f t="shared" si="53"/>
      </c>
      <c r="AG100" s="6">
        <f t="shared" si="53"/>
      </c>
      <c r="AH100" s="6">
        <f t="shared" si="53"/>
      </c>
      <c r="AI100" s="6">
        <f t="shared" si="53"/>
      </c>
      <c r="AJ100" s="6">
        <f t="shared" si="53"/>
      </c>
      <c r="AK100" s="6">
        <f t="shared" si="53"/>
      </c>
      <c r="AL100" s="6">
        <f t="shared" si="53"/>
      </c>
      <c r="AM100" s="6">
        <f t="shared" si="53"/>
      </c>
      <c r="AN100" s="6">
        <f t="shared" si="53"/>
      </c>
      <c r="AO100" s="6">
        <f t="shared" si="53"/>
      </c>
      <c r="AP100" s="6">
        <f t="shared" si="53"/>
      </c>
      <c r="AQ100" s="6">
        <f t="shared" si="53"/>
      </c>
      <c r="AR100" s="6">
        <f t="shared" si="53"/>
      </c>
      <c r="AS100" s="6">
        <f t="shared" si="53"/>
      </c>
      <c r="AT100" s="6">
        <f t="shared" si="53"/>
      </c>
      <c r="AU100" s="6">
        <f t="shared" si="53"/>
      </c>
      <c r="AV100" s="6">
        <f t="shared" si="53"/>
      </c>
      <c r="AW100" s="6">
        <f t="shared" si="53"/>
      </c>
      <c r="AX100" s="6">
        <f t="shared" si="53"/>
      </c>
      <c r="AY100" s="6">
        <f t="shared" si="53"/>
      </c>
      <c r="AZ100" s="6">
        <f t="shared" si="53"/>
      </c>
      <c r="BA100" s="6">
        <f t="shared" si="53"/>
      </c>
      <c r="BB100" s="6">
        <f t="shared" si="53"/>
      </c>
      <c r="BC100" s="6">
        <f t="shared" si="53"/>
      </c>
      <c r="BD100" s="6">
        <f t="shared" si="53"/>
      </c>
      <c r="BE100" s="6">
        <f t="shared" si="53"/>
      </c>
      <c r="BF100" s="6">
        <f t="shared" si="53"/>
      </c>
      <c r="BG100" s="6">
        <f t="shared" si="53"/>
      </c>
      <c r="BH100" s="6">
        <f t="shared" si="53"/>
      </c>
      <c r="BI100" s="6">
        <f t="shared" si="53"/>
      </c>
      <c r="BJ100" s="6">
        <f t="shared" si="53"/>
      </c>
      <c r="BK100" s="6">
        <f t="shared" si="53"/>
      </c>
    </row>
    <row r="101" spans="2:63" ht="12" hidden="1">
      <c r="B101" t="str">
        <f t="shared" si="48"/>
        <v>Mineral Wool Batt</v>
      </c>
      <c r="C101" s="6">
        <f t="shared" si="51"/>
      </c>
      <c r="D101" s="6">
        <f aca="true" t="shared" si="54" ref="D101:R101">IF(LOWER($C19)="x",(1/D$98*$C$5/1.8*24/$C$8*VLOOKUP($C$7,$I$65:$J$69,2,FALSE)/1000+$K47*(D$98-$C$6/5.678)/$C$9)/10.76,"")</f>
      </c>
      <c r="E101" s="6">
        <f t="shared" si="54"/>
      </c>
      <c r="F101" s="6">
        <f t="shared" si="54"/>
      </c>
      <c r="G101" s="6">
        <f t="shared" si="54"/>
      </c>
      <c r="H101" s="6">
        <f t="shared" si="54"/>
      </c>
      <c r="I101" s="6">
        <f t="shared" si="54"/>
      </c>
      <c r="J101" s="6">
        <f t="shared" si="54"/>
      </c>
      <c r="K101" s="6">
        <f t="shared" si="54"/>
      </c>
      <c r="L101" s="6">
        <f t="shared" si="54"/>
      </c>
      <c r="M101" s="6">
        <f t="shared" si="54"/>
      </c>
      <c r="N101" s="6">
        <f t="shared" si="54"/>
      </c>
      <c r="O101" s="6">
        <f t="shared" si="54"/>
      </c>
      <c r="P101" s="6">
        <f t="shared" si="54"/>
      </c>
      <c r="Q101" s="6">
        <f t="shared" si="54"/>
      </c>
      <c r="R101" s="6">
        <f t="shared" si="54"/>
      </c>
      <c r="S101" s="6">
        <f aca="true" t="shared" si="55" ref="S101:BK101">IF(LOWER($C19)="x",(1/S$98*$C$5/1.8*24/$C$8*VLOOKUP($C$7,$I$65:$J$69,2,FALSE)/1000+$K47*(S$98-$C$6/5.678)/$C$9)/10.76,"")</f>
      </c>
      <c r="T101" s="6">
        <f t="shared" si="55"/>
      </c>
      <c r="U101" s="6">
        <f t="shared" si="55"/>
      </c>
      <c r="V101" s="6">
        <f t="shared" si="55"/>
      </c>
      <c r="W101" s="6">
        <f t="shared" si="55"/>
      </c>
      <c r="X101" s="6">
        <f t="shared" si="55"/>
      </c>
      <c r="Y101" s="6">
        <f t="shared" si="55"/>
      </c>
      <c r="Z101" s="6">
        <f t="shared" si="55"/>
      </c>
      <c r="AA101" s="6">
        <f t="shared" si="55"/>
      </c>
      <c r="AB101" s="6">
        <f t="shared" si="55"/>
      </c>
      <c r="AC101" s="6">
        <f t="shared" si="55"/>
      </c>
      <c r="AD101" s="6">
        <f t="shared" si="55"/>
      </c>
      <c r="AE101" s="6">
        <f t="shared" si="55"/>
      </c>
      <c r="AF101" s="6">
        <f t="shared" si="55"/>
      </c>
      <c r="AG101" s="6">
        <f t="shared" si="55"/>
      </c>
      <c r="AH101" s="6">
        <f t="shared" si="55"/>
      </c>
      <c r="AI101" s="6">
        <f t="shared" si="55"/>
      </c>
      <c r="AJ101" s="6">
        <f t="shared" si="55"/>
      </c>
      <c r="AK101" s="6">
        <f t="shared" si="55"/>
      </c>
      <c r="AL101" s="6">
        <f t="shared" si="55"/>
      </c>
      <c r="AM101" s="6">
        <f t="shared" si="55"/>
      </c>
      <c r="AN101" s="6">
        <f t="shared" si="55"/>
      </c>
      <c r="AO101" s="6">
        <f t="shared" si="55"/>
      </c>
      <c r="AP101" s="6">
        <f t="shared" si="55"/>
      </c>
      <c r="AQ101" s="6">
        <f t="shared" si="55"/>
      </c>
      <c r="AR101" s="6">
        <f t="shared" si="55"/>
      </c>
      <c r="AS101" s="6">
        <f t="shared" si="55"/>
      </c>
      <c r="AT101" s="6">
        <f t="shared" si="55"/>
      </c>
      <c r="AU101" s="6">
        <f t="shared" si="55"/>
      </c>
      <c r="AV101" s="6">
        <f t="shared" si="55"/>
      </c>
      <c r="AW101" s="6">
        <f t="shared" si="55"/>
      </c>
      <c r="AX101" s="6">
        <f t="shared" si="55"/>
      </c>
      <c r="AY101" s="6">
        <f t="shared" si="55"/>
      </c>
      <c r="AZ101" s="6">
        <f t="shared" si="55"/>
      </c>
      <c r="BA101" s="6">
        <f t="shared" si="55"/>
      </c>
      <c r="BB101" s="6">
        <f t="shared" si="55"/>
      </c>
      <c r="BC101" s="6">
        <f t="shared" si="55"/>
      </c>
      <c r="BD101" s="6">
        <f t="shared" si="55"/>
      </c>
      <c r="BE101" s="6">
        <f t="shared" si="55"/>
      </c>
      <c r="BF101" s="6">
        <f t="shared" si="55"/>
      </c>
      <c r="BG101" s="6">
        <f t="shared" si="55"/>
      </c>
      <c r="BH101" s="6">
        <f t="shared" si="55"/>
      </c>
      <c r="BI101" s="6">
        <f t="shared" si="55"/>
      </c>
      <c r="BJ101" s="6">
        <f t="shared" si="55"/>
      </c>
      <c r="BK101" s="6">
        <f t="shared" si="55"/>
      </c>
    </row>
    <row r="102" spans="2:63" ht="12" hidden="1">
      <c r="B102" t="str">
        <f t="shared" si="48"/>
        <v>Fiberglass Batt</v>
      </c>
      <c r="C102" s="6">
        <f t="shared" si="51"/>
      </c>
      <c r="D102" s="6">
        <f aca="true" t="shared" si="56" ref="D102:R102">IF(LOWER($C20)="x",(1/D$98*$C$5/1.8*24/$C$8*VLOOKUP($C$7,$I$65:$J$69,2,FALSE)/1000+$K48*(D$98-$C$6/5.678)/$C$9)/10.76,"")</f>
      </c>
      <c r="E102" s="6">
        <f t="shared" si="56"/>
      </c>
      <c r="F102" s="6">
        <f t="shared" si="56"/>
      </c>
      <c r="G102" s="6">
        <f t="shared" si="56"/>
      </c>
      <c r="H102" s="6">
        <f t="shared" si="56"/>
      </c>
      <c r="I102" s="6">
        <f t="shared" si="56"/>
      </c>
      <c r="J102" s="6">
        <f t="shared" si="56"/>
      </c>
      <c r="K102" s="6">
        <f t="shared" si="56"/>
      </c>
      <c r="L102" s="6">
        <f t="shared" si="56"/>
      </c>
      <c r="M102" s="6">
        <f t="shared" si="56"/>
      </c>
      <c r="N102" s="6">
        <f t="shared" si="56"/>
      </c>
      <c r="O102" s="6">
        <f t="shared" si="56"/>
      </c>
      <c r="P102" s="6">
        <f t="shared" si="56"/>
      </c>
      <c r="Q102" s="6">
        <f t="shared" si="56"/>
      </c>
      <c r="R102" s="6">
        <f t="shared" si="56"/>
      </c>
      <c r="S102" s="6">
        <f aca="true" t="shared" si="57" ref="S102:BK102">IF(LOWER($C20)="x",(1/S$98*$C$5/1.8*24/$C$8*VLOOKUP($C$7,$I$65:$J$69,2,FALSE)/1000+$K48*(S$98-$C$6/5.678)/$C$9)/10.76,"")</f>
      </c>
      <c r="T102" s="6">
        <f t="shared" si="57"/>
      </c>
      <c r="U102" s="6">
        <f t="shared" si="57"/>
      </c>
      <c r="V102" s="6">
        <f t="shared" si="57"/>
      </c>
      <c r="W102" s="6">
        <f t="shared" si="57"/>
      </c>
      <c r="X102" s="6">
        <f t="shared" si="57"/>
      </c>
      <c r="Y102" s="6">
        <f t="shared" si="57"/>
      </c>
      <c r="Z102" s="6">
        <f t="shared" si="57"/>
      </c>
      <c r="AA102" s="6">
        <f t="shared" si="57"/>
      </c>
      <c r="AB102" s="6">
        <f t="shared" si="57"/>
      </c>
      <c r="AC102" s="6">
        <f t="shared" si="57"/>
      </c>
      <c r="AD102" s="6">
        <f t="shared" si="57"/>
      </c>
      <c r="AE102" s="6">
        <f t="shared" si="57"/>
      </c>
      <c r="AF102" s="6">
        <f t="shared" si="57"/>
      </c>
      <c r="AG102" s="6">
        <f t="shared" si="57"/>
      </c>
      <c r="AH102" s="6">
        <f t="shared" si="57"/>
      </c>
      <c r="AI102" s="6">
        <f t="shared" si="57"/>
      </c>
      <c r="AJ102" s="6">
        <f t="shared" si="57"/>
      </c>
      <c r="AK102" s="6">
        <f t="shared" si="57"/>
      </c>
      <c r="AL102" s="6">
        <f t="shared" si="57"/>
      </c>
      <c r="AM102" s="6">
        <f t="shared" si="57"/>
      </c>
      <c r="AN102" s="6">
        <f t="shared" si="57"/>
      </c>
      <c r="AO102" s="6">
        <f t="shared" si="57"/>
      </c>
      <c r="AP102" s="6">
        <f t="shared" si="57"/>
      </c>
      <c r="AQ102" s="6">
        <f t="shared" si="57"/>
      </c>
      <c r="AR102" s="6">
        <f t="shared" si="57"/>
      </c>
      <c r="AS102" s="6">
        <f t="shared" si="57"/>
      </c>
      <c r="AT102" s="6">
        <f t="shared" si="57"/>
      </c>
      <c r="AU102" s="6">
        <f t="shared" si="57"/>
      </c>
      <c r="AV102" s="6">
        <f t="shared" si="57"/>
      </c>
      <c r="AW102" s="6">
        <f t="shared" si="57"/>
      </c>
      <c r="AX102" s="6">
        <f t="shared" si="57"/>
      </c>
      <c r="AY102" s="6">
        <f t="shared" si="57"/>
      </c>
      <c r="AZ102" s="6">
        <f t="shared" si="57"/>
      </c>
      <c r="BA102" s="6">
        <f t="shared" si="57"/>
      </c>
      <c r="BB102" s="6">
        <f t="shared" si="57"/>
      </c>
      <c r="BC102" s="6">
        <f t="shared" si="57"/>
      </c>
      <c r="BD102" s="6">
        <f t="shared" si="57"/>
      </c>
      <c r="BE102" s="6">
        <f t="shared" si="57"/>
      </c>
      <c r="BF102" s="6">
        <f t="shared" si="57"/>
      </c>
      <c r="BG102" s="6">
        <f t="shared" si="57"/>
      </c>
      <c r="BH102" s="6">
        <f t="shared" si="57"/>
      </c>
      <c r="BI102" s="6">
        <f t="shared" si="57"/>
      </c>
      <c r="BJ102" s="6">
        <f t="shared" si="57"/>
      </c>
      <c r="BK102" s="6">
        <f t="shared" si="57"/>
      </c>
    </row>
    <row r="103" spans="2:63" ht="12" hidden="1">
      <c r="B103" t="str">
        <f t="shared" si="48"/>
        <v>Loose Fill Fiberglass</v>
      </c>
      <c r="C103" s="6">
        <f t="shared" si="51"/>
      </c>
      <c r="D103" s="6">
        <f aca="true" t="shared" si="58" ref="D103:R103">IF(LOWER($C21)="x",(1/D$98*$C$5/1.8*24/$C$8*VLOOKUP($C$7,$I$65:$J$69,2,FALSE)/1000+$K49*(D$98-$C$6/5.678)/$C$9)/10.76,"")</f>
      </c>
      <c r="E103" s="6">
        <f t="shared" si="58"/>
      </c>
      <c r="F103" s="6">
        <f t="shared" si="58"/>
      </c>
      <c r="G103" s="6">
        <f t="shared" si="58"/>
      </c>
      <c r="H103" s="6">
        <f t="shared" si="58"/>
      </c>
      <c r="I103" s="6">
        <f t="shared" si="58"/>
      </c>
      <c r="J103" s="6">
        <f t="shared" si="58"/>
      </c>
      <c r="K103" s="6">
        <f t="shared" si="58"/>
      </c>
      <c r="L103" s="6">
        <f t="shared" si="58"/>
      </c>
      <c r="M103" s="6">
        <f t="shared" si="58"/>
      </c>
      <c r="N103" s="6">
        <f t="shared" si="58"/>
      </c>
      <c r="O103" s="6">
        <f t="shared" si="58"/>
      </c>
      <c r="P103" s="6">
        <f t="shared" si="58"/>
      </c>
      <c r="Q103" s="6">
        <f t="shared" si="58"/>
      </c>
      <c r="R103" s="6">
        <f t="shared" si="58"/>
      </c>
      <c r="S103" s="6">
        <f aca="true" t="shared" si="59" ref="S103:BK103">IF(LOWER($C21)="x",(1/S$98*$C$5/1.8*24/$C$8*VLOOKUP($C$7,$I$65:$J$69,2,FALSE)/1000+$K49*(S$98-$C$6/5.678)/$C$9)/10.76,"")</f>
      </c>
      <c r="T103" s="6">
        <f t="shared" si="59"/>
      </c>
      <c r="U103" s="6">
        <f t="shared" si="59"/>
      </c>
      <c r="V103" s="6">
        <f t="shared" si="59"/>
      </c>
      <c r="W103" s="6">
        <f t="shared" si="59"/>
      </c>
      <c r="X103" s="6">
        <f t="shared" si="59"/>
      </c>
      <c r="Y103" s="6">
        <f t="shared" si="59"/>
      </c>
      <c r="Z103" s="6">
        <f t="shared" si="59"/>
      </c>
      <c r="AA103" s="6">
        <f t="shared" si="59"/>
      </c>
      <c r="AB103" s="6">
        <f t="shared" si="59"/>
      </c>
      <c r="AC103" s="6">
        <f t="shared" si="59"/>
      </c>
      <c r="AD103" s="6">
        <f t="shared" si="59"/>
      </c>
      <c r="AE103" s="6">
        <f t="shared" si="59"/>
      </c>
      <c r="AF103" s="6">
        <f t="shared" si="59"/>
      </c>
      <c r="AG103" s="6">
        <f t="shared" si="59"/>
      </c>
      <c r="AH103" s="6">
        <f t="shared" si="59"/>
      </c>
      <c r="AI103" s="6">
        <f t="shared" si="59"/>
      </c>
      <c r="AJ103" s="6">
        <f t="shared" si="59"/>
      </c>
      <c r="AK103" s="6">
        <f t="shared" si="59"/>
      </c>
      <c r="AL103" s="6">
        <f t="shared" si="59"/>
      </c>
      <c r="AM103" s="6">
        <f t="shared" si="59"/>
      </c>
      <c r="AN103" s="6">
        <f t="shared" si="59"/>
      </c>
      <c r="AO103" s="6">
        <f t="shared" si="59"/>
      </c>
      <c r="AP103" s="6">
        <f t="shared" si="59"/>
      </c>
      <c r="AQ103" s="6">
        <f t="shared" si="59"/>
      </c>
      <c r="AR103" s="6">
        <f t="shared" si="59"/>
      </c>
      <c r="AS103" s="6">
        <f t="shared" si="59"/>
      </c>
      <c r="AT103" s="6">
        <f t="shared" si="59"/>
      </c>
      <c r="AU103" s="6">
        <f t="shared" si="59"/>
      </c>
      <c r="AV103" s="6">
        <f t="shared" si="59"/>
      </c>
      <c r="AW103" s="6">
        <f t="shared" si="59"/>
      </c>
      <c r="AX103" s="6">
        <f t="shared" si="59"/>
      </c>
      <c r="AY103" s="6">
        <f t="shared" si="59"/>
      </c>
      <c r="AZ103" s="6">
        <f t="shared" si="59"/>
      </c>
      <c r="BA103" s="6">
        <f t="shared" si="59"/>
      </c>
      <c r="BB103" s="6">
        <f t="shared" si="59"/>
      </c>
      <c r="BC103" s="6">
        <f t="shared" si="59"/>
      </c>
      <c r="BD103" s="6">
        <f t="shared" si="59"/>
      </c>
      <c r="BE103" s="6">
        <f t="shared" si="59"/>
      </c>
      <c r="BF103" s="6">
        <f t="shared" si="59"/>
      </c>
      <c r="BG103" s="6">
        <f t="shared" si="59"/>
      </c>
      <c r="BH103" s="6">
        <f t="shared" si="59"/>
      </c>
      <c r="BI103" s="6">
        <f t="shared" si="59"/>
      </c>
      <c r="BJ103" s="6">
        <f t="shared" si="59"/>
      </c>
      <c r="BK103" s="6">
        <f t="shared" si="59"/>
      </c>
    </row>
    <row r="104" spans="2:63" ht="12" hidden="1">
      <c r="B104" t="str">
        <f t="shared" si="48"/>
        <v>Dense Pack Blown Fiberglass</v>
      </c>
      <c r="C104" s="6">
        <f t="shared" si="51"/>
      </c>
      <c r="D104" s="6">
        <f aca="true" t="shared" si="60" ref="D104:R104">IF(LOWER($C22)="x",(1/D$98*$C$5/1.8*24/$C$8*VLOOKUP($C$7,$I$65:$J$69,2,FALSE)/1000+$K50*(D$98-$C$6/5.678)/$C$9)/10.76,"")</f>
      </c>
      <c r="E104" s="6">
        <f t="shared" si="60"/>
      </c>
      <c r="F104" s="6">
        <f t="shared" si="60"/>
      </c>
      <c r="G104" s="6">
        <f t="shared" si="60"/>
      </c>
      <c r="H104" s="6">
        <f t="shared" si="60"/>
      </c>
      <c r="I104" s="6">
        <f t="shared" si="60"/>
      </c>
      <c r="J104" s="6">
        <f t="shared" si="60"/>
      </c>
      <c r="K104" s="6">
        <f t="shared" si="60"/>
      </c>
      <c r="L104" s="6">
        <f t="shared" si="60"/>
      </c>
      <c r="M104" s="6">
        <f t="shared" si="60"/>
      </c>
      <c r="N104" s="6">
        <f t="shared" si="60"/>
      </c>
      <c r="O104" s="6">
        <f t="shared" si="60"/>
      </c>
      <c r="P104" s="6">
        <f t="shared" si="60"/>
      </c>
      <c r="Q104" s="6">
        <f t="shared" si="60"/>
      </c>
      <c r="R104" s="6">
        <f t="shared" si="60"/>
      </c>
      <c r="S104" s="6">
        <f aca="true" t="shared" si="61" ref="S104:BK104">IF(LOWER($C22)="x",(1/S$98*$C$5/1.8*24/$C$8*VLOOKUP($C$7,$I$65:$J$69,2,FALSE)/1000+$K50*(S$98-$C$6/5.678)/$C$9)/10.76,"")</f>
      </c>
      <c r="T104" s="6">
        <f t="shared" si="61"/>
      </c>
      <c r="U104" s="6">
        <f t="shared" si="61"/>
      </c>
      <c r="V104" s="6">
        <f t="shared" si="61"/>
      </c>
      <c r="W104" s="6">
        <f t="shared" si="61"/>
      </c>
      <c r="X104" s="6">
        <f t="shared" si="61"/>
      </c>
      <c r="Y104" s="6">
        <f t="shared" si="61"/>
      </c>
      <c r="Z104" s="6">
        <f t="shared" si="61"/>
      </c>
      <c r="AA104" s="6">
        <f t="shared" si="61"/>
      </c>
      <c r="AB104" s="6">
        <f t="shared" si="61"/>
      </c>
      <c r="AC104" s="6">
        <f t="shared" si="61"/>
      </c>
      <c r="AD104" s="6">
        <f t="shared" si="61"/>
      </c>
      <c r="AE104" s="6">
        <f t="shared" si="61"/>
      </c>
      <c r="AF104" s="6">
        <f t="shared" si="61"/>
      </c>
      <c r="AG104" s="6">
        <f t="shared" si="61"/>
      </c>
      <c r="AH104" s="6">
        <f t="shared" si="61"/>
      </c>
      <c r="AI104" s="6">
        <f t="shared" si="61"/>
      </c>
      <c r="AJ104" s="6">
        <f t="shared" si="61"/>
      </c>
      <c r="AK104" s="6">
        <f t="shared" si="61"/>
      </c>
      <c r="AL104" s="6">
        <f t="shared" si="61"/>
      </c>
      <c r="AM104" s="6">
        <f t="shared" si="61"/>
      </c>
      <c r="AN104" s="6">
        <f t="shared" si="61"/>
      </c>
      <c r="AO104" s="6">
        <f t="shared" si="61"/>
      </c>
      <c r="AP104" s="6">
        <f t="shared" si="61"/>
      </c>
      <c r="AQ104" s="6">
        <f t="shared" si="61"/>
      </c>
      <c r="AR104" s="6">
        <f t="shared" si="61"/>
      </c>
      <c r="AS104" s="6">
        <f t="shared" si="61"/>
      </c>
      <c r="AT104" s="6">
        <f t="shared" si="61"/>
      </c>
      <c r="AU104" s="6">
        <f t="shared" si="61"/>
      </c>
      <c r="AV104" s="6">
        <f t="shared" si="61"/>
      </c>
      <c r="AW104" s="6">
        <f t="shared" si="61"/>
      </c>
      <c r="AX104" s="6">
        <f t="shared" si="61"/>
      </c>
      <c r="AY104" s="6">
        <f t="shared" si="61"/>
      </c>
      <c r="AZ104" s="6">
        <f t="shared" si="61"/>
      </c>
      <c r="BA104" s="6">
        <f t="shared" si="61"/>
      </c>
      <c r="BB104" s="6">
        <f t="shared" si="61"/>
      </c>
      <c r="BC104" s="6">
        <f t="shared" si="61"/>
      </c>
      <c r="BD104" s="6">
        <f t="shared" si="61"/>
      </c>
      <c r="BE104" s="6">
        <f t="shared" si="61"/>
      </c>
      <c r="BF104" s="6">
        <f t="shared" si="61"/>
      </c>
      <c r="BG104" s="6">
        <f t="shared" si="61"/>
      </c>
      <c r="BH104" s="6">
        <f t="shared" si="61"/>
      </c>
      <c r="BI104" s="6">
        <f t="shared" si="61"/>
      </c>
      <c r="BJ104" s="6">
        <f t="shared" si="61"/>
      </c>
      <c r="BK104" s="6">
        <f t="shared" si="61"/>
      </c>
    </row>
    <row r="105" spans="2:63" ht="12" hidden="1">
      <c r="B105" t="str">
        <f t="shared" si="48"/>
        <v>Fiberboard</v>
      </c>
      <c r="C105" s="6">
        <f t="shared" si="51"/>
      </c>
      <c r="D105" s="6">
        <f aca="true" t="shared" si="62" ref="D105:R105">IF(LOWER($C23)="x",(1/D$98*$C$5/1.8*24/$C$8*VLOOKUP($C$7,$I$65:$J$69,2,FALSE)/1000+$K51*(D$98-$C$6/5.678)/$C$9)/10.76,"")</f>
      </c>
      <c r="E105" s="6">
        <f t="shared" si="62"/>
      </c>
      <c r="F105" s="6">
        <f t="shared" si="62"/>
      </c>
      <c r="G105" s="6">
        <f t="shared" si="62"/>
      </c>
      <c r="H105" s="6">
        <f t="shared" si="62"/>
      </c>
      <c r="I105" s="6">
        <f t="shared" si="62"/>
      </c>
      <c r="J105" s="6">
        <f t="shared" si="62"/>
      </c>
      <c r="K105" s="6">
        <f t="shared" si="62"/>
      </c>
      <c r="L105" s="6">
        <f t="shared" si="62"/>
      </c>
      <c r="M105" s="6">
        <f t="shared" si="62"/>
      </c>
      <c r="N105" s="6">
        <f t="shared" si="62"/>
      </c>
      <c r="O105" s="6">
        <f t="shared" si="62"/>
      </c>
      <c r="P105" s="6">
        <f t="shared" si="62"/>
      </c>
      <c r="Q105" s="6">
        <f t="shared" si="62"/>
      </c>
      <c r="R105" s="6">
        <f t="shared" si="62"/>
      </c>
      <c r="S105" s="6">
        <f aca="true" t="shared" si="63" ref="S105:BK105">IF(LOWER($C23)="x",(1/S$98*$C$5/1.8*24/$C$8*VLOOKUP($C$7,$I$65:$J$69,2,FALSE)/1000+$K51*(S$98-$C$6/5.678)/$C$9)/10.76,"")</f>
      </c>
      <c r="T105" s="6">
        <f t="shared" si="63"/>
      </c>
      <c r="U105" s="6">
        <f t="shared" si="63"/>
      </c>
      <c r="V105" s="6">
        <f t="shared" si="63"/>
      </c>
      <c r="W105" s="6">
        <f t="shared" si="63"/>
      </c>
      <c r="X105" s="6">
        <f t="shared" si="63"/>
      </c>
      <c r="Y105" s="6">
        <f t="shared" si="63"/>
      </c>
      <c r="Z105" s="6">
        <f t="shared" si="63"/>
      </c>
      <c r="AA105" s="6">
        <f t="shared" si="63"/>
      </c>
      <c r="AB105" s="6">
        <f t="shared" si="63"/>
      </c>
      <c r="AC105" s="6">
        <f t="shared" si="63"/>
      </c>
      <c r="AD105" s="6">
        <f t="shared" si="63"/>
      </c>
      <c r="AE105" s="6">
        <f t="shared" si="63"/>
      </c>
      <c r="AF105" s="6">
        <f t="shared" si="63"/>
      </c>
      <c r="AG105" s="6">
        <f t="shared" si="63"/>
      </c>
      <c r="AH105" s="6">
        <f t="shared" si="63"/>
      </c>
      <c r="AI105" s="6">
        <f t="shared" si="63"/>
      </c>
      <c r="AJ105" s="6">
        <f t="shared" si="63"/>
      </c>
      <c r="AK105" s="6">
        <f t="shared" si="63"/>
      </c>
      <c r="AL105" s="6">
        <f t="shared" si="63"/>
      </c>
      <c r="AM105" s="6">
        <f t="shared" si="63"/>
      </c>
      <c r="AN105" s="6">
        <f t="shared" si="63"/>
      </c>
      <c r="AO105" s="6">
        <f t="shared" si="63"/>
      </c>
      <c r="AP105" s="6">
        <f t="shared" si="63"/>
      </c>
      <c r="AQ105" s="6">
        <f t="shared" si="63"/>
      </c>
      <c r="AR105" s="6">
        <f t="shared" si="63"/>
      </c>
      <c r="AS105" s="6">
        <f t="shared" si="63"/>
      </c>
      <c r="AT105" s="6">
        <f t="shared" si="63"/>
      </c>
      <c r="AU105" s="6">
        <f t="shared" si="63"/>
      </c>
      <c r="AV105" s="6">
        <f t="shared" si="63"/>
      </c>
      <c r="AW105" s="6">
        <f t="shared" si="63"/>
      </c>
      <c r="AX105" s="6">
        <f t="shared" si="63"/>
      </c>
      <c r="AY105" s="6">
        <f t="shared" si="63"/>
      </c>
      <c r="AZ105" s="6">
        <f t="shared" si="63"/>
      </c>
      <c r="BA105" s="6">
        <f t="shared" si="63"/>
      </c>
      <c r="BB105" s="6">
        <f t="shared" si="63"/>
      </c>
      <c r="BC105" s="6">
        <f t="shared" si="63"/>
      </c>
      <c r="BD105" s="6">
        <f t="shared" si="63"/>
      </c>
      <c r="BE105" s="6">
        <f t="shared" si="63"/>
      </c>
      <c r="BF105" s="6">
        <f t="shared" si="63"/>
      </c>
      <c r="BG105" s="6">
        <f t="shared" si="63"/>
      </c>
      <c r="BH105" s="6">
        <f t="shared" si="63"/>
      </c>
      <c r="BI105" s="6">
        <f t="shared" si="63"/>
      </c>
      <c r="BJ105" s="6">
        <f t="shared" si="63"/>
      </c>
      <c r="BK105" s="6">
        <f t="shared" si="63"/>
      </c>
    </row>
    <row r="106" spans="2:63" ht="12" hidden="1">
      <c r="B106" t="str">
        <f t="shared" si="48"/>
        <v>EPS type I (1 lb/cf)</v>
      </c>
      <c r="C106" s="6">
        <f t="shared" si="51"/>
      </c>
      <c r="D106" s="6">
        <f aca="true" t="shared" si="64" ref="D106:R106">IF(LOWER($C24)="x",(1/D$98*$C$5/1.8*24/$C$8*VLOOKUP($C$7,$I$65:$J$69,2,FALSE)/1000+$K52*(D$98-$C$6/5.678)/$C$9)/10.76,"")</f>
      </c>
      <c r="E106" s="6">
        <f t="shared" si="64"/>
      </c>
      <c r="F106" s="6">
        <f t="shared" si="64"/>
      </c>
      <c r="G106" s="6">
        <f t="shared" si="64"/>
      </c>
      <c r="H106" s="6">
        <f t="shared" si="64"/>
      </c>
      <c r="I106" s="6">
        <f t="shared" si="64"/>
      </c>
      <c r="J106" s="6">
        <f t="shared" si="64"/>
      </c>
      <c r="K106" s="6">
        <f t="shared" si="64"/>
      </c>
      <c r="L106" s="6">
        <f t="shared" si="64"/>
      </c>
      <c r="M106" s="6">
        <f t="shared" si="64"/>
      </c>
      <c r="N106" s="6">
        <f t="shared" si="64"/>
      </c>
      <c r="O106" s="6">
        <f t="shared" si="64"/>
      </c>
      <c r="P106" s="6">
        <f t="shared" si="64"/>
      </c>
      <c r="Q106" s="6">
        <f t="shared" si="64"/>
      </c>
      <c r="R106" s="6">
        <f t="shared" si="64"/>
      </c>
      <c r="S106" s="6">
        <f aca="true" t="shared" si="65" ref="S106:BK106">IF(LOWER($C24)="x",(1/S$98*$C$5/1.8*24/$C$8*VLOOKUP($C$7,$I$65:$J$69,2,FALSE)/1000+$K52*(S$98-$C$6/5.678)/$C$9)/10.76,"")</f>
      </c>
      <c r="T106" s="6">
        <f t="shared" si="65"/>
      </c>
      <c r="U106" s="6">
        <f t="shared" si="65"/>
      </c>
      <c r="V106" s="6">
        <f t="shared" si="65"/>
      </c>
      <c r="W106" s="6">
        <f t="shared" si="65"/>
      </c>
      <c r="X106" s="6">
        <f t="shared" si="65"/>
      </c>
      <c r="Y106" s="6">
        <f t="shared" si="65"/>
      </c>
      <c r="Z106" s="6">
        <f t="shared" si="65"/>
      </c>
      <c r="AA106" s="6">
        <f t="shared" si="65"/>
      </c>
      <c r="AB106" s="6">
        <f t="shared" si="65"/>
      </c>
      <c r="AC106" s="6">
        <f t="shared" si="65"/>
      </c>
      <c r="AD106" s="6">
        <f t="shared" si="65"/>
      </c>
      <c r="AE106" s="6">
        <f t="shared" si="65"/>
      </c>
      <c r="AF106" s="6">
        <f t="shared" si="65"/>
      </c>
      <c r="AG106" s="6">
        <f t="shared" si="65"/>
      </c>
      <c r="AH106" s="6">
        <f t="shared" si="65"/>
      </c>
      <c r="AI106" s="6">
        <f t="shared" si="65"/>
      </c>
      <c r="AJ106" s="6">
        <f t="shared" si="65"/>
      </c>
      <c r="AK106" s="6">
        <f t="shared" si="65"/>
      </c>
      <c r="AL106" s="6">
        <f t="shared" si="65"/>
      </c>
      <c r="AM106" s="6">
        <f t="shared" si="65"/>
      </c>
      <c r="AN106" s="6">
        <f t="shared" si="65"/>
      </c>
      <c r="AO106" s="6">
        <f t="shared" si="65"/>
      </c>
      <c r="AP106" s="6">
        <f t="shared" si="65"/>
      </c>
      <c r="AQ106" s="6">
        <f t="shared" si="65"/>
      </c>
      <c r="AR106" s="6">
        <f t="shared" si="65"/>
      </c>
      <c r="AS106" s="6">
        <f t="shared" si="65"/>
      </c>
      <c r="AT106" s="6">
        <f t="shared" si="65"/>
      </c>
      <c r="AU106" s="6">
        <f t="shared" si="65"/>
      </c>
      <c r="AV106" s="6">
        <f t="shared" si="65"/>
      </c>
      <c r="AW106" s="6">
        <f t="shared" si="65"/>
      </c>
      <c r="AX106" s="6">
        <f t="shared" si="65"/>
      </c>
      <c r="AY106" s="6">
        <f t="shared" si="65"/>
      </c>
      <c r="AZ106" s="6">
        <f t="shared" si="65"/>
      </c>
      <c r="BA106" s="6">
        <f t="shared" si="65"/>
      </c>
      <c r="BB106" s="6">
        <f t="shared" si="65"/>
      </c>
      <c r="BC106" s="6">
        <f t="shared" si="65"/>
      </c>
      <c r="BD106" s="6">
        <f t="shared" si="65"/>
      </c>
      <c r="BE106" s="6">
        <f t="shared" si="65"/>
      </c>
      <c r="BF106" s="6">
        <f t="shared" si="65"/>
      </c>
      <c r="BG106" s="6">
        <f t="shared" si="65"/>
      </c>
      <c r="BH106" s="6">
        <f t="shared" si="65"/>
      </c>
      <c r="BI106" s="6">
        <f t="shared" si="65"/>
      </c>
      <c r="BJ106" s="6">
        <f t="shared" si="65"/>
      </c>
      <c r="BK106" s="6">
        <f t="shared" si="65"/>
      </c>
    </row>
    <row r="107" spans="2:63" ht="12" hidden="1">
      <c r="B107" t="str">
        <f t="shared" si="48"/>
        <v>EPS type VII (1.25 lb/cf)</v>
      </c>
      <c r="C107" s="6">
        <f t="shared" si="51"/>
      </c>
      <c r="D107" s="6">
        <f aca="true" t="shared" si="66" ref="D107:R107">IF(LOWER($C25)="x",(1/D$98*$C$5/1.8*24/$C$8*VLOOKUP($C$7,$I$65:$J$69,2,FALSE)/1000+$K53*(D$98-$C$6/5.678)/$C$9)/10.76,"")</f>
      </c>
      <c r="E107" s="6">
        <f t="shared" si="66"/>
      </c>
      <c r="F107" s="6">
        <f t="shared" si="66"/>
      </c>
      <c r="G107" s="6">
        <f t="shared" si="66"/>
      </c>
      <c r="H107" s="6">
        <f t="shared" si="66"/>
      </c>
      <c r="I107" s="6">
        <f t="shared" si="66"/>
      </c>
      <c r="J107" s="6">
        <f t="shared" si="66"/>
      </c>
      <c r="K107" s="6">
        <f t="shared" si="66"/>
      </c>
      <c r="L107" s="6">
        <f t="shared" si="66"/>
      </c>
      <c r="M107" s="6">
        <f t="shared" si="66"/>
      </c>
      <c r="N107" s="6">
        <f t="shared" si="66"/>
      </c>
      <c r="O107" s="6">
        <f t="shared" si="66"/>
      </c>
      <c r="P107" s="6">
        <f t="shared" si="66"/>
      </c>
      <c r="Q107" s="6">
        <f t="shared" si="66"/>
      </c>
      <c r="R107" s="6">
        <f t="shared" si="66"/>
      </c>
      <c r="S107" s="6">
        <f aca="true" t="shared" si="67" ref="S107:BK107">IF(LOWER($C25)="x",(1/S$98*$C$5/1.8*24/$C$8*VLOOKUP($C$7,$I$65:$J$69,2,FALSE)/1000+$K53*(S$98-$C$6/5.678)/$C$9)/10.76,"")</f>
      </c>
      <c r="T107" s="6">
        <f t="shared" si="67"/>
      </c>
      <c r="U107" s="6">
        <f t="shared" si="67"/>
      </c>
      <c r="V107" s="6">
        <f t="shared" si="67"/>
      </c>
      <c r="W107" s="6">
        <f t="shared" si="67"/>
      </c>
      <c r="X107" s="6">
        <f t="shared" si="67"/>
      </c>
      <c r="Y107" s="6">
        <f t="shared" si="67"/>
      </c>
      <c r="Z107" s="6">
        <f t="shared" si="67"/>
      </c>
      <c r="AA107" s="6">
        <f t="shared" si="67"/>
      </c>
      <c r="AB107" s="6">
        <f t="shared" si="67"/>
      </c>
      <c r="AC107" s="6">
        <f t="shared" si="67"/>
      </c>
      <c r="AD107" s="6">
        <f t="shared" si="67"/>
      </c>
      <c r="AE107" s="6">
        <f t="shared" si="67"/>
      </c>
      <c r="AF107" s="6">
        <f t="shared" si="67"/>
      </c>
      <c r="AG107" s="6">
        <f t="shared" si="67"/>
      </c>
      <c r="AH107" s="6">
        <f t="shared" si="67"/>
      </c>
      <c r="AI107" s="6">
        <f t="shared" si="67"/>
      </c>
      <c r="AJ107" s="6">
        <f t="shared" si="67"/>
      </c>
      <c r="AK107" s="6">
        <f t="shared" si="67"/>
      </c>
      <c r="AL107" s="6">
        <f t="shared" si="67"/>
      </c>
      <c r="AM107" s="6">
        <f t="shared" si="67"/>
      </c>
      <c r="AN107" s="6">
        <f t="shared" si="67"/>
      </c>
      <c r="AO107" s="6">
        <f t="shared" si="67"/>
      </c>
      <c r="AP107" s="6">
        <f t="shared" si="67"/>
      </c>
      <c r="AQ107" s="6">
        <f t="shared" si="67"/>
      </c>
      <c r="AR107" s="6">
        <f t="shared" si="67"/>
      </c>
      <c r="AS107" s="6">
        <f t="shared" si="67"/>
      </c>
      <c r="AT107" s="6">
        <f t="shared" si="67"/>
      </c>
      <c r="AU107" s="6">
        <f t="shared" si="67"/>
      </c>
      <c r="AV107" s="6">
        <f t="shared" si="67"/>
      </c>
      <c r="AW107" s="6">
        <f t="shared" si="67"/>
      </c>
      <c r="AX107" s="6">
        <f t="shared" si="67"/>
      </c>
      <c r="AY107" s="6">
        <f t="shared" si="67"/>
      </c>
      <c r="AZ107" s="6">
        <f t="shared" si="67"/>
      </c>
      <c r="BA107" s="6">
        <f t="shared" si="67"/>
      </c>
      <c r="BB107" s="6">
        <f t="shared" si="67"/>
      </c>
      <c r="BC107" s="6">
        <f t="shared" si="67"/>
      </c>
      <c r="BD107" s="6">
        <f t="shared" si="67"/>
      </c>
      <c r="BE107" s="6">
        <f t="shared" si="67"/>
      </c>
      <c r="BF107" s="6">
        <f t="shared" si="67"/>
      </c>
      <c r="BG107" s="6">
        <f t="shared" si="67"/>
      </c>
      <c r="BH107" s="6">
        <f t="shared" si="67"/>
      </c>
      <c r="BI107" s="6">
        <f t="shared" si="67"/>
      </c>
      <c r="BJ107" s="6">
        <f t="shared" si="67"/>
      </c>
      <c r="BK107" s="6">
        <f t="shared" si="67"/>
      </c>
    </row>
    <row r="108" spans="2:63" ht="12" hidden="1">
      <c r="B108" t="str">
        <f t="shared" si="48"/>
        <v>EPS type II (1.5 lb/cf)</v>
      </c>
      <c r="C108" s="6">
        <f t="shared" si="51"/>
      </c>
      <c r="D108" s="6">
        <f aca="true" t="shared" si="68" ref="D108:R108">IF(LOWER($C26)="x",(1/D$98*$C$5/1.8*24/$C$8*VLOOKUP($C$7,$I$65:$J$69,2,FALSE)/1000+$K54*(D$98-$C$6/5.678)/$C$9)/10.76,"")</f>
      </c>
      <c r="E108" s="6">
        <f t="shared" si="68"/>
      </c>
      <c r="F108" s="6">
        <f t="shared" si="68"/>
      </c>
      <c r="G108" s="6">
        <f t="shared" si="68"/>
      </c>
      <c r="H108" s="6">
        <f t="shared" si="68"/>
      </c>
      <c r="I108" s="6">
        <f t="shared" si="68"/>
      </c>
      <c r="J108" s="6">
        <f t="shared" si="68"/>
      </c>
      <c r="K108" s="6">
        <f t="shared" si="68"/>
      </c>
      <c r="L108" s="6">
        <f t="shared" si="68"/>
      </c>
      <c r="M108" s="6">
        <f t="shared" si="68"/>
      </c>
      <c r="N108" s="6">
        <f t="shared" si="68"/>
      </c>
      <c r="O108" s="6">
        <f t="shared" si="68"/>
      </c>
      <c r="P108" s="6">
        <f t="shared" si="68"/>
      </c>
      <c r="Q108" s="6">
        <f t="shared" si="68"/>
      </c>
      <c r="R108" s="6">
        <f t="shared" si="68"/>
      </c>
      <c r="S108" s="6">
        <f aca="true" t="shared" si="69" ref="S108:BK108">IF(LOWER($C26)="x",(1/S$98*$C$5/1.8*24/$C$8*VLOOKUP($C$7,$I$65:$J$69,2,FALSE)/1000+$K54*(S$98-$C$6/5.678)/$C$9)/10.76,"")</f>
      </c>
      <c r="T108" s="6">
        <f t="shared" si="69"/>
      </c>
      <c r="U108" s="6">
        <f t="shared" si="69"/>
      </c>
      <c r="V108" s="6">
        <f t="shared" si="69"/>
      </c>
      <c r="W108" s="6">
        <f t="shared" si="69"/>
      </c>
      <c r="X108" s="6">
        <f t="shared" si="69"/>
      </c>
      <c r="Y108" s="6">
        <f t="shared" si="69"/>
      </c>
      <c r="Z108" s="6">
        <f t="shared" si="69"/>
      </c>
      <c r="AA108" s="6">
        <f t="shared" si="69"/>
      </c>
      <c r="AB108" s="6">
        <f t="shared" si="69"/>
      </c>
      <c r="AC108" s="6">
        <f t="shared" si="69"/>
      </c>
      <c r="AD108" s="6">
        <f t="shared" si="69"/>
      </c>
      <c r="AE108" s="6">
        <f t="shared" si="69"/>
      </c>
      <c r="AF108" s="6">
        <f t="shared" si="69"/>
      </c>
      <c r="AG108" s="6">
        <f t="shared" si="69"/>
      </c>
      <c r="AH108" s="6">
        <f t="shared" si="69"/>
      </c>
      <c r="AI108" s="6">
        <f t="shared" si="69"/>
      </c>
      <c r="AJ108" s="6">
        <f t="shared" si="69"/>
      </c>
      <c r="AK108" s="6">
        <f t="shared" si="69"/>
      </c>
      <c r="AL108" s="6">
        <f t="shared" si="69"/>
      </c>
      <c r="AM108" s="6">
        <f t="shared" si="69"/>
      </c>
      <c r="AN108" s="6">
        <f t="shared" si="69"/>
      </c>
      <c r="AO108" s="6">
        <f t="shared" si="69"/>
      </c>
      <c r="AP108" s="6">
        <f t="shared" si="69"/>
      </c>
      <c r="AQ108" s="6">
        <f t="shared" si="69"/>
      </c>
      <c r="AR108" s="6">
        <f t="shared" si="69"/>
      </c>
      <c r="AS108" s="6">
        <f t="shared" si="69"/>
      </c>
      <c r="AT108" s="6">
        <f t="shared" si="69"/>
      </c>
      <c r="AU108" s="6">
        <f t="shared" si="69"/>
      </c>
      <c r="AV108" s="6">
        <f t="shared" si="69"/>
      </c>
      <c r="AW108" s="6">
        <f t="shared" si="69"/>
      </c>
      <c r="AX108" s="6">
        <f t="shared" si="69"/>
      </c>
      <c r="AY108" s="6">
        <f t="shared" si="69"/>
      </c>
      <c r="AZ108" s="6">
        <f t="shared" si="69"/>
      </c>
      <c r="BA108" s="6">
        <f t="shared" si="69"/>
      </c>
      <c r="BB108" s="6">
        <f t="shared" si="69"/>
      </c>
      <c r="BC108" s="6">
        <f t="shared" si="69"/>
      </c>
      <c r="BD108" s="6">
        <f t="shared" si="69"/>
      </c>
      <c r="BE108" s="6">
        <f t="shared" si="69"/>
      </c>
      <c r="BF108" s="6">
        <f t="shared" si="69"/>
      </c>
      <c r="BG108" s="6">
        <f t="shared" si="69"/>
      </c>
      <c r="BH108" s="6">
        <f t="shared" si="69"/>
      </c>
      <c r="BI108" s="6">
        <f t="shared" si="69"/>
      </c>
      <c r="BJ108" s="6">
        <f t="shared" si="69"/>
      </c>
      <c r="BK108" s="6">
        <f t="shared" si="69"/>
      </c>
    </row>
    <row r="109" spans="2:63" ht="12" hidden="1">
      <c r="B109" t="str">
        <f t="shared" si="48"/>
        <v>EPS type IX (2 lb/cf)</v>
      </c>
      <c r="C109" s="6">
        <f t="shared" si="51"/>
      </c>
      <c r="D109" s="6">
        <f aca="true" t="shared" si="70" ref="D109:R109">IF(LOWER($C27)="x",(1/D$98*$C$5/1.8*24/$C$8*VLOOKUP($C$7,$I$65:$J$69,2,FALSE)/1000+$K55*(D$98-$C$6/5.678)/$C$9)/10.76,"")</f>
      </c>
      <c r="E109" s="6">
        <f t="shared" si="70"/>
      </c>
      <c r="F109" s="6">
        <f t="shared" si="70"/>
      </c>
      <c r="G109" s="6">
        <f t="shared" si="70"/>
      </c>
      <c r="H109" s="6">
        <f t="shared" si="70"/>
      </c>
      <c r="I109" s="6">
        <f t="shared" si="70"/>
      </c>
      <c r="J109" s="6">
        <f t="shared" si="70"/>
      </c>
      <c r="K109" s="6">
        <f t="shared" si="70"/>
      </c>
      <c r="L109" s="6">
        <f t="shared" si="70"/>
      </c>
      <c r="M109" s="6">
        <f t="shared" si="70"/>
      </c>
      <c r="N109" s="6">
        <f t="shared" si="70"/>
      </c>
      <c r="O109" s="6">
        <f t="shared" si="70"/>
      </c>
      <c r="P109" s="6">
        <f t="shared" si="70"/>
      </c>
      <c r="Q109" s="6">
        <f t="shared" si="70"/>
      </c>
      <c r="R109" s="6">
        <f t="shared" si="70"/>
      </c>
      <c r="S109" s="6">
        <f aca="true" t="shared" si="71" ref="S109:BK109">IF(LOWER($C27)="x",(1/S$98*$C$5/1.8*24/$C$8*VLOOKUP($C$7,$I$65:$J$69,2,FALSE)/1000+$K55*(S$98-$C$6/5.678)/$C$9)/10.76,"")</f>
      </c>
      <c r="T109" s="6">
        <f t="shared" si="71"/>
      </c>
      <c r="U109" s="6">
        <f t="shared" si="71"/>
      </c>
      <c r="V109" s="6">
        <f t="shared" si="71"/>
      </c>
      <c r="W109" s="6">
        <f t="shared" si="71"/>
      </c>
      <c r="X109" s="6">
        <f t="shared" si="71"/>
      </c>
      <c r="Y109" s="6">
        <f t="shared" si="71"/>
      </c>
      <c r="Z109" s="6">
        <f t="shared" si="71"/>
      </c>
      <c r="AA109" s="6">
        <f t="shared" si="71"/>
      </c>
      <c r="AB109" s="6">
        <f t="shared" si="71"/>
      </c>
      <c r="AC109" s="6">
        <f t="shared" si="71"/>
      </c>
      <c r="AD109" s="6">
        <f t="shared" si="71"/>
      </c>
      <c r="AE109" s="6">
        <f t="shared" si="71"/>
      </c>
      <c r="AF109" s="6">
        <f t="shared" si="71"/>
      </c>
      <c r="AG109" s="6">
        <f t="shared" si="71"/>
      </c>
      <c r="AH109" s="6">
        <f t="shared" si="71"/>
      </c>
      <c r="AI109" s="6">
        <f t="shared" si="71"/>
      </c>
      <c r="AJ109" s="6">
        <f t="shared" si="71"/>
      </c>
      <c r="AK109" s="6">
        <f t="shared" si="71"/>
      </c>
      <c r="AL109" s="6">
        <f t="shared" si="71"/>
      </c>
      <c r="AM109" s="6">
        <f t="shared" si="71"/>
      </c>
      <c r="AN109" s="6">
        <f t="shared" si="71"/>
      </c>
      <c r="AO109" s="6">
        <f t="shared" si="71"/>
      </c>
      <c r="AP109" s="6">
        <f t="shared" si="71"/>
      </c>
      <c r="AQ109" s="6">
        <f t="shared" si="71"/>
      </c>
      <c r="AR109" s="6">
        <f t="shared" si="71"/>
      </c>
      <c r="AS109" s="6">
        <f t="shared" si="71"/>
      </c>
      <c r="AT109" s="6">
        <f t="shared" si="71"/>
      </c>
      <c r="AU109" s="6">
        <f t="shared" si="71"/>
      </c>
      <c r="AV109" s="6">
        <f t="shared" si="71"/>
      </c>
      <c r="AW109" s="6">
        <f t="shared" si="71"/>
      </c>
      <c r="AX109" s="6">
        <f t="shared" si="71"/>
      </c>
      <c r="AY109" s="6">
        <f t="shared" si="71"/>
      </c>
      <c r="AZ109" s="6">
        <f t="shared" si="71"/>
      </c>
      <c r="BA109" s="6">
        <f t="shared" si="71"/>
      </c>
      <c r="BB109" s="6">
        <f t="shared" si="71"/>
      </c>
      <c r="BC109" s="6">
        <f t="shared" si="71"/>
      </c>
      <c r="BD109" s="6">
        <f t="shared" si="71"/>
      </c>
      <c r="BE109" s="6">
        <f t="shared" si="71"/>
      </c>
      <c r="BF109" s="6">
        <f t="shared" si="71"/>
      </c>
      <c r="BG109" s="6">
        <f t="shared" si="71"/>
      </c>
      <c r="BH109" s="6">
        <f t="shared" si="71"/>
      </c>
      <c r="BI109" s="6">
        <f t="shared" si="71"/>
      </c>
      <c r="BJ109" s="6">
        <f t="shared" si="71"/>
      </c>
      <c r="BK109" s="6">
        <f t="shared" si="71"/>
      </c>
    </row>
    <row r="110" spans="2:63" ht="12" hidden="1">
      <c r="B110" t="str">
        <f t="shared" si="48"/>
        <v>Solid PU, n-pentane</v>
      </c>
      <c r="C110" s="6">
        <f t="shared" si="51"/>
      </c>
      <c r="D110" s="6">
        <f aca="true" t="shared" si="72" ref="D110:R110">IF(LOWER($C28)="x",(1/D$98*$C$5/1.8*24/$C$8*VLOOKUP($C$7,$I$65:$J$69,2,FALSE)/1000+$K56*(D$98-$C$6/5.678)/$C$9)/10.76,"")</f>
      </c>
      <c r="E110" s="6">
        <f t="shared" si="72"/>
      </c>
      <c r="F110" s="6">
        <f t="shared" si="72"/>
      </c>
      <c r="G110" s="6">
        <f t="shared" si="72"/>
      </c>
      <c r="H110" s="6">
        <f t="shared" si="72"/>
      </c>
      <c r="I110" s="6">
        <f t="shared" si="72"/>
      </c>
      <c r="J110" s="6">
        <f t="shared" si="72"/>
      </c>
      <c r="K110" s="6">
        <f t="shared" si="72"/>
      </c>
      <c r="L110" s="6">
        <f t="shared" si="72"/>
      </c>
      <c r="M110" s="6">
        <f t="shared" si="72"/>
      </c>
      <c r="N110" s="6">
        <f t="shared" si="72"/>
      </c>
      <c r="O110" s="6">
        <f t="shared" si="72"/>
      </c>
      <c r="P110" s="6">
        <f t="shared" si="72"/>
      </c>
      <c r="Q110" s="6">
        <f t="shared" si="72"/>
      </c>
      <c r="R110" s="6">
        <f t="shared" si="72"/>
      </c>
      <c r="S110" s="6">
        <f aca="true" t="shared" si="73" ref="S110:BK110">IF(LOWER($C28)="x",(1/S$98*$C$5/1.8*24/$C$8*VLOOKUP($C$7,$I$65:$J$69,2,FALSE)/1000+$K56*(S$98-$C$6/5.678)/$C$9)/10.76,"")</f>
      </c>
      <c r="T110" s="6">
        <f t="shared" si="73"/>
      </c>
      <c r="U110" s="6">
        <f t="shared" si="73"/>
      </c>
      <c r="V110" s="6">
        <f t="shared" si="73"/>
      </c>
      <c r="W110" s="6">
        <f t="shared" si="73"/>
      </c>
      <c r="X110" s="6">
        <f t="shared" si="73"/>
      </c>
      <c r="Y110" s="6">
        <f t="shared" si="73"/>
      </c>
      <c r="Z110" s="6">
        <f t="shared" si="73"/>
      </c>
      <c r="AA110" s="6">
        <f t="shared" si="73"/>
      </c>
      <c r="AB110" s="6">
        <f t="shared" si="73"/>
      </c>
      <c r="AC110" s="6">
        <f t="shared" si="73"/>
      </c>
      <c r="AD110" s="6">
        <f t="shared" si="73"/>
      </c>
      <c r="AE110" s="6">
        <f t="shared" si="73"/>
      </c>
      <c r="AF110" s="6">
        <f t="shared" si="73"/>
      </c>
      <c r="AG110" s="6">
        <f t="shared" si="73"/>
      </c>
      <c r="AH110" s="6">
        <f t="shared" si="73"/>
      </c>
      <c r="AI110" s="6">
        <f t="shared" si="73"/>
      </c>
      <c r="AJ110" s="6">
        <f t="shared" si="73"/>
      </c>
      <c r="AK110" s="6">
        <f t="shared" si="73"/>
      </c>
      <c r="AL110" s="6">
        <f t="shared" si="73"/>
      </c>
      <c r="AM110" s="6">
        <f t="shared" si="73"/>
      </c>
      <c r="AN110" s="6">
        <f t="shared" si="73"/>
      </c>
      <c r="AO110" s="6">
        <f t="shared" si="73"/>
      </c>
      <c r="AP110" s="6">
        <f t="shared" si="73"/>
      </c>
      <c r="AQ110" s="6">
        <f t="shared" si="73"/>
      </c>
      <c r="AR110" s="6">
        <f t="shared" si="73"/>
      </c>
      <c r="AS110" s="6">
        <f t="shared" si="73"/>
      </c>
      <c r="AT110" s="6">
        <f t="shared" si="73"/>
      </c>
      <c r="AU110" s="6">
        <f t="shared" si="73"/>
      </c>
      <c r="AV110" s="6">
        <f t="shared" si="73"/>
      </c>
      <c r="AW110" s="6">
        <f t="shared" si="73"/>
      </c>
      <c r="AX110" s="6">
        <f t="shared" si="73"/>
      </c>
      <c r="AY110" s="6">
        <f t="shared" si="73"/>
      </c>
      <c r="AZ110" s="6">
        <f t="shared" si="73"/>
      </c>
      <c r="BA110" s="6">
        <f t="shared" si="73"/>
      </c>
      <c r="BB110" s="6">
        <f t="shared" si="73"/>
      </c>
      <c r="BC110" s="6">
        <f t="shared" si="73"/>
      </c>
      <c r="BD110" s="6">
        <f t="shared" si="73"/>
      </c>
      <c r="BE110" s="6">
        <f t="shared" si="73"/>
      </c>
      <c r="BF110" s="6">
        <f t="shared" si="73"/>
      </c>
      <c r="BG110" s="6">
        <f t="shared" si="73"/>
      </c>
      <c r="BH110" s="6">
        <f t="shared" si="73"/>
      </c>
      <c r="BI110" s="6">
        <f t="shared" si="73"/>
      </c>
      <c r="BJ110" s="6">
        <f t="shared" si="73"/>
      </c>
      <c r="BK110" s="6">
        <f t="shared" si="73"/>
      </c>
    </row>
    <row r="111" spans="2:63" ht="12" hidden="1">
      <c r="B111" t="str">
        <f t="shared" si="48"/>
        <v>XPS, CO2</v>
      </c>
      <c r="C111" s="6">
        <f t="shared" si="51"/>
      </c>
      <c r="D111" s="6">
        <f aca="true" t="shared" si="74" ref="D111:R111">IF(LOWER($C29)="x",(1/D$98*$C$5/1.8*24/$C$8*VLOOKUP($C$7,$I$65:$J$69,2,FALSE)/1000+$K57*(D$98-$C$6/5.678)/$C$9)/10.76,"")</f>
      </c>
      <c r="E111" s="6">
        <f t="shared" si="74"/>
      </c>
      <c r="F111" s="6">
        <f t="shared" si="74"/>
      </c>
      <c r="G111" s="6">
        <f t="shared" si="74"/>
      </c>
      <c r="H111" s="6">
        <f t="shared" si="74"/>
      </c>
      <c r="I111" s="6">
        <f t="shared" si="74"/>
      </c>
      <c r="J111" s="6">
        <f t="shared" si="74"/>
      </c>
      <c r="K111" s="6">
        <f t="shared" si="74"/>
      </c>
      <c r="L111" s="6">
        <f t="shared" si="74"/>
      </c>
      <c r="M111" s="6">
        <f t="shared" si="74"/>
      </c>
      <c r="N111" s="6">
        <f t="shared" si="74"/>
      </c>
      <c r="O111" s="6">
        <f t="shared" si="74"/>
      </c>
      <c r="P111" s="6">
        <f t="shared" si="74"/>
      </c>
      <c r="Q111" s="6">
        <f t="shared" si="74"/>
      </c>
      <c r="R111" s="6">
        <f t="shared" si="74"/>
      </c>
      <c r="S111" s="6">
        <f aca="true" t="shared" si="75" ref="S111:BK111">IF(LOWER($C29)="x",(1/S$98*$C$5/1.8*24/$C$8*VLOOKUP($C$7,$I$65:$J$69,2,FALSE)/1000+$K57*(S$98-$C$6/5.678)/$C$9)/10.76,"")</f>
      </c>
      <c r="T111" s="6">
        <f t="shared" si="75"/>
      </c>
      <c r="U111" s="6">
        <f t="shared" si="75"/>
      </c>
      <c r="V111" s="6">
        <f t="shared" si="75"/>
      </c>
      <c r="W111" s="6">
        <f t="shared" si="75"/>
      </c>
      <c r="X111" s="6">
        <f t="shared" si="75"/>
      </c>
      <c r="Y111" s="6">
        <f t="shared" si="75"/>
      </c>
      <c r="Z111" s="6">
        <f t="shared" si="75"/>
      </c>
      <c r="AA111" s="6">
        <f t="shared" si="75"/>
      </c>
      <c r="AB111" s="6">
        <f t="shared" si="75"/>
      </c>
      <c r="AC111" s="6">
        <f t="shared" si="75"/>
      </c>
      <c r="AD111" s="6">
        <f t="shared" si="75"/>
      </c>
      <c r="AE111" s="6">
        <f t="shared" si="75"/>
      </c>
      <c r="AF111" s="6">
        <f t="shared" si="75"/>
      </c>
      <c r="AG111" s="6">
        <f t="shared" si="75"/>
      </c>
      <c r="AH111" s="6">
        <f t="shared" si="75"/>
      </c>
      <c r="AI111" s="6">
        <f t="shared" si="75"/>
      </c>
      <c r="AJ111" s="6">
        <f t="shared" si="75"/>
      </c>
      <c r="AK111" s="6">
        <f t="shared" si="75"/>
      </c>
      <c r="AL111" s="6">
        <f t="shared" si="75"/>
      </c>
      <c r="AM111" s="6">
        <f t="shared" si="75"/>
      </c>
      <c r="AN111" s="6">
        <f t="shared" si="75"/>
      </c>
      <c r="AO111" s="6">
        <f t="shared" si="75"/>
      </c>
      <c r="AP111" s="6">
        <f t="shared" si="75"/>
      </c>
      <c r="AQ111" s="6">
        <f t="shared" si="75"/>
      </c>
      <c r="AR111" s="6">
        <f t="shared" si="75"/>
      </c>
      <c r="AS111" s="6">
        <f t="shared" si="75"/>
      </c>
      <c r="AT111" s="6">
        <f t="shared" si="75"/>
      </c>
      <c r="AU111" s="6">
        <f t="shared" si="75"/>
      </c>
      <c r="AV111" s="6">
        <f t="shared" si="75"/>
      </c>
      <c r="AW111" s="6">
        <f t="shared" si="75"/>
      </c>
      <c r="AX111" s="6">
        <f t="shared" si="75"/>
      </c>
      <c r="AY111" s="6">
        <f t="shared" si="75"/>
      </c>
      <c r="AZ111" s="6">
        <f t="shared" si="75"/>
      </c>
      <c r="BA111" s="6">
        <f t="shared" si="75"/>
      </c>
      <c r="BB111" s="6">
        <f t="shared" si="75"/>
      </c>
      <c r="BC111" s="6">
        <f t="shared" si="75"/>
      </c>
      <c r="BD111" s="6">
        <f t="shared" si="75"/>
      </c>
      <c r="BE111" s="6">
        <f t="shared" si="75"/>
      </c>
      <c r="BF111" s="6">
        <f t="shared" si="75"/>
      </c>
      <c r="BG111" s="6">
        <f t="shared" si="75"/>
      </c>
      <c r="BH111" s="6">
        <f t="shared" si="75"/>
      </c>
      <c r="BI111" s="6">
        <f t="shared" si="75"/>
      </c>
      <c r="BJ111" s="6">
        <f t="shared" si="75"/>
      </c>
      <c r="BK111" s="6">
        <f t="shared" si="75"/>
      </c>
    </row>
    <row r="112" spans="2:63" ht="12" hidden="1">
      <c r="B112" t="str">
        <f t="shared" si="48"/>
        <v>XPS, HFC-134a</v>
      </c>
      <c r="C112" s="6">
        <f t="shared" si="51"/>
      </c>
      <c r="D112" s="6">
        <f aca="true" t="shared" si="76" ref="D112:R112">IF(LOWER($C30)="x",(1/D$98*$C$5/1.8*24/$C$8*VLOOKUP($C$7,$I$65:$J$69,2,FALSE)/1000+$K58*(D$98-$C$6/5.678)/$C$9)/10.76,"")</f>
      </c>
      <c r="E112" s="6">
        <f t="shared" si="76"/>
      </c>
      <c r="F112" s="6">
        <f t="shared" si="76"/>
      </c>
      <c r="G112" s="6">
        <f t="shared" si="76"/>
      </c>
      <c r="H112" s="6">
        <f t="shared" si="76"/>
      </c>
      <c r="I112" s="6">
        <f t="shared" si="76"/>
      </c>
      <c r="J112" s="6">
        <f t="shared" si="76"/>
      </c>
      <c r="K112" s="6">
        <f t="shared" si="76"/>
      </c>
      <c r="L112" s="6">
        <f t="shared" si="76"/>
      </c>
      <c r="M112" s="6">
        <f t="shared" si="76"/>
      </c>
      <c r="N112" s="6">
        <f t="shared" si="76"/>
      </c>
      <c r="O112" s="6">
        <f t="shared" si="76"/>
      </c>
      <c r="P112" s="6">
        <f t="shared" si="76"/>
      </c>
      <c r="Q112" s="6">
        <f t="shared" si="76"/>
      </c>
      <c r="R112" s="6">
        <f t="shared" si="76"/>
      </c>
      <c r="S112" s="6">
        <f aca="true" t="shared" si="77" ref="S112:BK112">IF(LOWER($C30)="x",(1/S$98*$C$5/1.8*24/$C$8*VLOOKUP($C$7,$I$65:$J$69,2,FALSE)/1000+$K58*(S$98-$C$6/5.678)/$C$9)/10.76,"")</f>
      </c>
      <c r="T112" s="6">
        <f t="shared" si="77"/>
      </c>
      <c r="U112" s="6">
        <f t="shared" si="77"/>
      </c>
      <c r="V112" s="6">
        <f t="shared" si="77"/>
      </c>
      <c r="W112" s="6">
        <f t="shared" si="77"/>
      </c>
      <c r="X112" s="6">
        <f t="shared" si="77"/>
      </c>
      <c r="Y112" s="6">
        <f t="shared" si="77"/>
      </c>
      <c r="Z112" s="6">
        <f t="shared" si="77"/>
      </c>
      <c r="AA112" s="6">
        <f t="shared" si="77"/>
      </c>
      <c r="AB112" s="6">
        <f t="shared" si="77"/>
      </c>
      <c r="AC112" s="6">
        <f t="shared" si="77"/>
      </c>
      <c r="AD112" s="6">
        <f t="shared" si="77"/>
      </c>
      <c r="AE112" s="6">
        <f t="shared" si="77"/>
      </c>
      <c r="AF112" s="6">
        <f t="shared" si="77"/>
      </c>
      <c r="AG112" s="6">
        <f t="shared" si="77"/>
      </c>
      <c r="AH112" s="6">
        <f t="shared" si="77"/>
      </c>
      <c r="AI112" s="6">
        <f t="shared" si="77"/>
      </c>
      <c r="AJ112" s="6">
        <f t="shared" si="77"/>
      </c>
      <c r="AK112" s="6">
        <f t="shared" si="77"/>
      </c>
      <c r="AL112" s="6">
        <f t="shared" si="77"/>
      </c>
      <c r="AM112" s="6">
        <f t="shared" si="77"/>
      </c>
      <c r="AN112" s="6">
        <f t="shared" si="77"/>
      </c>
      <c r="AO112" s="6">
        <f t="shared" si="77"/>
      </c>
      <c r="AP112" s="6">
        <f t="shared" si="77"/>
      </c>
      <c r="AQ112" s="6">
        <f t="shared" si="77"/>
      </c>
      <c r="AR112" s="6">
        <f t="shared" si="77"/>
      </c>
      <c r="AS112" s="6">
        <f t="shared" si="77"/>
      </c>
      <c r="AT112" s="6">
        <f t="shared" si="77"/>
      </c>
      <c r="AU112" s="6">
        <f t="shared" si="77"/>
      </c>
      <c r="AV112" s="6">
        <f t="shared" si="77"/>
      </c>
      <c r="AW112" s="6">
        <f t="shared" si="77"/>
      </c>
      <c r="AX112" s="6">
        <f t="shared" si="77"/>
      </c>
      <c r="AY112" s="6">
        <f t="shared" si="77"/>
      </c>
      <c r="AZ112" s="6">
        <f t="shared" si="77"/>
      </c>
      <c r="BA112" s="6">
        <f t="shared" si="77"/>
      </c>
      <c r="BB112" s="6">
        <f t="shared" si="77"/>
      </c>
      <c r="BC112" s="6">
        <f t="shared" si="77"/>
      </c>
      <c r="BD112" s="6">
        <f t="shared" si="77"/>
      </c>
      <c r="BE112" s="6">
        <f t="shared" si="77"/>
      </c>
      <c r="BF112" s="6">
        <f t="shared" si="77"/>
      </c>
      <c r="BG112" s="6">
        <f t="shared" si="77"/>
      </c>
      <c r="BH112" s="6">
        <f t="shared" si="77"/>
      </c>
      <c r="BI112" s="6">
        <f t="shared" si="77"/>
      </c>
      <c r="BJ112" s="6">
        <f t="shared" si="77"/>
      </c>
      <c r="BK112" s="6">
        <f t="shared" si="77"/>
      </c>
    </row>
    <row r="113" spans="2:63" ht="12" hidden="1">
      <c r="B113" t="str">
        <f t="shared" si="48"/>
        <v>Spray PU, Water/CO2</v>
      </c>
      <c r="C113" s="6">
        <f t="shared" si="51"/>
      </c>
      <c r="D113" s="6">
        <f aca="true" t="shared" si="78" ref="D113:R113">IF(LOWER($C31)="x",(1/D$98*$C$5/1.8*24/$C$8*VLOOKUP($C$7,$I$65:$J$69,2,FALSE)/1000+$K59*(D$98-$C$6/5.678)/$C$9)/10.76,"")</f>
      </c>
      <c r="E113" s="6">
        <f t="shared" si="78"/>
      </c>
      <c r="F113" s="6">
        <f t="shared" si="78"/>
      </c>
      <c r="G113" s="6">
        <f t="shared" si="78"/>
      </c>
      <c r="H113" s="6">
        <f t="shared" si="78"/>
      </c>
      <c r="I113" s="6">
        <f t="shared" si="78"/>
      </c>
      <c r="J113" s="6">
        <f t="shared" si="78"/>
      </c>
      <c r="K113" s="6">
        <f t="shared" si="78"/>
      </c>
      <c r="L113" s="6">
        <f t="shared" si="78"/>
      </c>
      <c r="M113" s="6">
        <f t="shared" si="78"/>
      </c>
      <c r="N113" s="6">
        <f t="shared" si="78"/>
      </c>
      <c r="O113" s="6">
        <f t="shared" si="78"/>
      </c>
      <c r="P113" s="6">
        <f t="shared" si="78"/>
      </c>
      <c r="Q113" s="6">
        <f t="shared" si="78"/>
      </c>
      <c r="R113" s="6">
        <f t="shared" si="78"/>
      </c>
      <c r="S113" s="6">
        <f aca="true" t="shared" si="79" ref="S113:BK113">IF(LOWER($C31)="x",(1/S$98*$C$5/1.8*24/$C$8*VLOOKUP($C$7,$I$65:$J$69,2,FALSE)/1000+$K59*(S$98-$C$6/5.678)/$C$9)/10.76,"")</f>
      </c>
      <c r="T113" s="6">
        <f t="shared" si="79"/>
      </c>
      <c r="U113" s="6">
        <f t="shared" si="79"/>
      </c>
      <c r="V113" s="6">
        <f t="shared" si="79"/>
      </c>
      <c r="W113" s="6">
        <f t="shared" si="79"/>
      </c>
      <c r="X113" s="6">
        <f t="shared" si="79"/>
      </c>
      <c r="Y113" s="6">
        <f t="shared" si="79"/>
      </c>
      <c r="Z113" s="6">
        <f t="shared" si="79"/>
      </c>
      <c r="AA113" s="6">
        <f t="shared" si="79"/>
      </c>
      <c r="AB113" s="6">
        <f t="shared" si="79"/>
      </c>
      <c r="AC113" s="6">
        <f t="shared" si="79"/>
      </c>
      <c r="AD113" s="6">
        <f t="shared" si="79"/>
      </c>
      <c r="AE113" s="6">
        <f t="shared" si="79"/>
      </c>
      <c r="AF113" s="6">
        <f t="shared" si="79"/>
      </c>
      <c r="AG113" s="6">
        <f t="shared" si="79"/>
      </c>
      <c r="AH113" s="6">
        <f t="shared" si="79"/>
      </c>
      <c r="AI113" s="6">
        <f t="shared" si="79"/>
      </c>
      <c r="AJ113" s="6">
        <f t="shared" si="79"/>
      </c>
      <c r="AK113" s="6">
        <f t="shared" si="79"/>
      </c>
      <c r="AL113" s="6">
        <f t="shared" si="79"/>
      </c>
      <c r="AM113" s="6">
        <f t="shared" si="79"/>
      </c>
      <c r="AN113" s="6">
        <f t="shared" si="79"/>
      </c>
      <c r="AO113" s="6">
        <f t="shared" si="79"/>
      </c>
      <c r="AP113" s="6">
        <f t="shared" si="79"/>
      </c>
      <c r="AQ113" s="6">
        <f t="shared" si="79"/>
      </c>
      <c r="AR113" s="6">
        <f t="shared" si="79"/>
      </c>
      <c r="AS113" s="6">
        <f t="shared" si="79"/>
      </c>
      <c r="AT113" s="6">
        <f t="shared" si="79"/>
      </c>
      <c r="AU113" s="6">
        <f t="shared" si="79"/>
      </c>
      <c r="AV113" s="6">
        <f t="shared" si="79"/>
      </c>
      <c r="AW113" s="6">
        <f t="shared" si="79"/>
      </c>
      <c r="AX113" s="6">
        <f t="shared" si="79"/>
      </c>
      <c r="AY113" s="6">
        <f t="shared" si="79"/>
      </c>
      <c r="AZ113" s="6">
        <f t="shared" si="79"/>
      </c>
      <c r="BA113" s="6">
        <f t="shared" si="79"/>
      </c>
      <c r="BB113" s="6">
        <f t="shared" si="79"/>
      </c>
      <c r="BC113" s="6">
        <f t="shared" si="79"/>
      </c>
      <c r="BD113" s="6">
        <f t="shared" si="79"/>
      </c>
      <c r="BE113" s="6">
        <f t="shared" si="79"/>
      </c>
      <c r="BF113" s="6">
        <f t="shared" si="79"/>
      </c>
      <c r="BG113" s="6">
        <f t="shared" si="79"/>
      </c>
      <c r="BH113" s="6">
        <f t="shared" si="79"/>
      </c>
      <c r="BI113" s="6">
        <f t="shared" si="79"/>
      </c>
      <c r="BJ113" s="6">
        <f t="shared" si="79"/>
      </c>
      <c r="BK113" s="6">
        <f t="shared" si="79"/>
      </c>
    </row>
    <row r="114" spans="2:63" ht="12" hidden="1">
      <c r="B114" t="str">
        <f t="shared" si="48"/>
        <v>Spray PU, HFC-245fa</v>
      </c>
      <c r="C114" s="6">
        <f t="shared" si="51"/>
      </c>
      <c r="D114" s="6">
        <f aca="true" t="shared" si="80" ref="D114:R114">IF(LOWER($C32)="x",(1/D$98*$C$5/1.8*24/$C$8*VLOOKUP($C$7,$I$65:$J$69,2,FALSE)/1000+$K60*(D$98-$C$6/5.678)/$C$9)/10.76,"")</f>
      </c>
      <c r="E114" s="6">
        <f t="shared" si="80"/>
      </c>
      <c r="F114" s="6">
        <f t="shared" si="80"/>
      </c>
      <c r="G114" s="6">
        <f t="shared" si="80"/>
      </c>
      <c r="H114" s="6">
        <f t="shared" si="80"/>
      </c>
      <c r="I114" s="6">
        <f t="shared" si="80"/>
      </c>
      <c r="J114" s="6">
        <f t="shared" si="80"/>
      </c>
      <c r="K114" s="6">
        <f t="shared" si="80"/>
      </c>
      <c r="L114" s="6">
        <f t="shared" si="80"/>
      </c>
      <c r="M114" s="6">
        <f t="shared" si="80"/>
      </c>
      <c r="N114" s="6">
        <f t="shared" si="80"/>
      </c>
      <c r="O114" s="6">
        <f t="shared" si="80"/>
      </c>
      <c r="P114" s="6">
        <f t="shared" si="80"/>
      </c>
      <c r="Q114" s="6">
        <f t="shared" si="80"/>
      </c>
      <c r="R114" s="6">
        <f t="shared" si="80"/>
      </c>
      <c r="S114" s="6">
        <f aca="true" t="shared" si="81" ref="S114:BK114">IF(LOWER($C32)="x",(1/S$98*$C$5/1.8*24/$C$8*VLOOKUP($C$7,$I$65:$J$69,2,FALSE)/1000+$K60*(S$98-$C$6/5.678)/$C$9)/10.76,"")</f>
      </c>
      <c r="T114" s="6">
        <f t="shared" si="81"/>
      </c>
      <c r="U114" s="6">
        <f t="shared" si="81"/>
      </c>
      <c r="V114" s="6">
        <f t="shared" si="81"/>
      </c>
      <c r="W114" s="6">
        <f t="shared" si="81"/>
      </c>
      <c r="X114" s="6">
        <f t="shared" si="81"/>
      </c>
      <c r="Y114" s="6">
        <f t="shared" si="81"/>
      </c>
      <c r="Z114" s="6">
        <f t="shared" si="81"/>
      </c>
      <c r="AA114" s="6">
        <f t="shared" si="81"/>
      </c>
      <c r="AB114" s="6">
        <f t="shared" si="81"/>
      </c>
      <c r="AC114" s="6">
        <f t="shared" si="81"/>
      </c>
      <c r="AD114" s="6">
        <f t="shared" si="81"/>
      </c>
      <c r="AE114" s="6">
        <f t="shared" si="81"/>
      </c>
      <c r="AF114" s="6">
        <f t="shared" si="81"/>
      </c>
      <c r="AG114" s="6">
        <f t="shared" si="81"/>
      </c>
      <c r="AH114" s="6">
        <f t="shared" si="81"/>
      </c>
      <c r="AI114" s="6">
        <f t="shared" si="81"/>
      </c>
      <c r="AJ114" s="6">
        <f t="shared" si="81"/>
      </c>
      <c r="AK114" s="6">
        <f t="shared" si="81"/>
      </c>
      <c r="AL114" s="6">
        <f t="shared" si="81"/>
      </c>
      <c r="AM114" s="6">
        <f t="shared" si="81"/>
      </c>
      <c r="AN114" s="6">
        <f t="shared" si="81"/>
      </c>
      <c r="AO114" s="6">
        <f t="shared" si="81"/>
      </c>
      <c r="AP114" s="6">
        <f t="shared" si="81"/>
      </c>
      <c r="AQ114" s="6">
        <f t="shared" si="81"/>
      </c>
      <c r="AR114" s="6">
        <f t="shared" si="81"/>
      </c>
      <c r="AS114" s="6">
        <f t="shared" si="81"/>
      </c>
      <c r="AT114" s="6">
        <f t="shared" si="81"/>
      </c>
      <c r="AU114" s="6">
        <f t="shared" si="81"/>
      </c>
      <c r="AV114" s="6">
        <f t="shared" si="81"/>
      </c>
      <c r="AW114" s="6">
        <f t="shared" si="81"/>
      </c>
      <c r="AX114" s="6">
        <f t="shared" si="81"/>
      </c>
      <c r="AY114" s="6">
        <f t="shared" si="81"/>
      </c>
      <c r="AZ114" s="6">
        <f t="shared" si="81"/>
      </c>
      <c r="BA114" s="6">
        <f t="shared" si="81"/>
      </c>
      <c r="BB114" s="6">
        <f t="shared" si="81"/>
      </c>
      <c r="BC114" s="6">
        <f t="shared" si="81"/>
      </c>
      <c r="BD114" s="6">
        <f t="shared" si="81"/>
      </c>
      <c r="BE114" s="6">
        <f t="shared" si="81"/>
      </c>
      <c r="BF114" s="6">
        <f t="shared" si="81"/>
      </c>
      <c r="BG114" s="6">
        <f t="shared" si="81"/>
      </c>
      <c r="BH114" s="6">
        <f t="shared" si="81"/>
      </c>
      <c r="BI114" s="6">
        <f t="shared" si="81"/>
      </c>
      <c r="BJ114" s="6">
        <f t="shared" si="81"/>
      </c>
      <c r="BK114" s="6">
        <f t="shared" si="81"/>
      </c>
    </row>
    <row r="115" ht="12" hidden="1"/>
    <row r="116" ht="12" hidden="1">
      <c r="B116" t="s">
        <v>51</v>
      </c>
    </row>
    <row r="117" spans="2:63" ht="12" hidden="1">
      <c r="B117" t="s">
        <v>38</v>
      </c>
      <c r="C117" s="3">
        <v>0</v>
      </c>
      <c r="D117" s="3">
        <f>C117+1</f>
        <v>1</v>
      </c>
      <c r="E117" s="3">
        <f aca="true" t="shared" si="82" ref="E117:AD117">D117+1</f>
        <v>2</v>
      </c>
      <c r="F117" s="3">
        <f t="shared" si="82"/>
        <v>3</v>
      </c>
      <c r="G117" s="3">
        <f t="shared" si="82"/>
        <v>4</v>
      </c>
      <c r="H117" s="3">
        <f t="shared" si="82"/>
        <v>5</v>
      </c>
      <c r="I117" s="3">
        <f t="shared" si="82"/>
        <v>6</v>
      </c>
      <c r="J117" s="3">
        <f t="shared" si="82"/>
        <v>7</v>
      </c>
      <c r="K117" s="3">
        <f t="shared" si="82"/>
        <v>8</v>
      </c>
      <c r="L117" s="3">
        <f t="shared" si="82"/>
        <v>9</v>
      </c>
      <c r="M117" s="3">
        <f t="shared" si="82"/>
        <v>10</v>
      </c>
      <c r="N117" s="3">
        <f t="shared" si="82"/>
        <v>11</v>
      </c>
      <c r="O117" s="3">
        <f t="shared" si="82"/>
        <v>12</v>
      </c>
      <c r="P117" s="3">
        <f t="shared" si="82"/>
        <v>13</v>
      </c>
      <c r="Q117" s="3">
        <f t="shared" si="82"/>
        <v>14</v>
      </c>
      <c r="R117" s="3">
        <f t="shared" si="82"/>
        <v>15</v>
      </c>
      <c r="S117" s="3">
        <f t="shared" si="82"/>
        <v>16</v>
      </c>
      <c r="T117" s="3">
        <f t="shared" si="82"/>
        <v>17</v>
      </c>
      <c r="U117" s="3">
        <f t="shared" si="82"/>
        <v>18</v>
      </c>
      <c r="V117" s="3">
        <f t="shared" si="82"/>
        <v>19</v>
      </c>
      <c r="W117" s="3">
        <f t="shared" si="82"/>
        <v>20</v>
      </c>
      <c r="X117" s="3">
        <f t="shared" si="82"/>
        <v>21</v>
      </c>
      <c r="Y117" s="3">
        <f t="shared" si="82"/>
        <v>22</v>
      </c>
      <c r="Z117" s="3">
        <f t="shared" si="82"/>
        <v>23</v>
      </c>
      <c r="AA117" s="3">
        <f t="shared" si="82"/>
        <v>24</v>
      </c>
      <c r="AB117" s="3">
        <f t="shared" si="82"/>
        <v>25</v>
      </c>
      <c r="AC117" s="3">
        <f t="shared" si="82"/>
        <v>26</v>
      </c>
      <c r="AD117" s="3">
        <f t="shared" si="82"/>
        <v>27</v>
      </c>
      <c r="AE117" s="3">
        <f aca="true" t="shared" si="83" ref="AE117:BK117">AD117+1</f>
        <v>28</v>
      </c>
      <c r="AF117" s="3">
        <f t="shared" si="83"/>
        <v>29</v>
      </c>
      <c r="AG117" s="3">
        <f t="shared" si="83"/>
        <v>30</v>
      </c>
      <c r="AH117" s="3">
        <f t="shared" si="83"/>
        <v>31</v>
      </c>
      <c r="AI117" s="3">
        <f t="shared" si="83"/>
        <v>32</v>
      </c>
      <c r="AJ117" s="3">
        <f t="shared" si="83"/>
        <v>33</v>
      </c>
      <c r="AK117" s="3">
        <f t="shared" si="83"/>
        <v>34</v>
      </c>
      <c r="AL117" s="3">
        <f t="shared" si="83"/>
        <v>35</v>
      </c>
      <c r="AM117" s="3">
        <f t="shared" si="83"/>
        <v>36</v>
      </c>
      <c r="AN117" s="3">
        <f t="shared" si="83"/>
        <v>37</v>
      </c>
      <c r="AO117" s="3">
        <f t="shared" si="83"/>
        <v>38</v>
      </c>
      <c r="AP117" s="3">
        <f t="shared" si="83"/>
        <v>39</v>
      </c>
      <c r="AQ117" s="3">
        <f t="shared" si="83"/>
        <v>40</v>
      </c>
      <c r="AR117" s="3">
        <f t="shared" si="83"/>
        <v>41</v>
      </c>
      <c r="AS117" s="3">
        <f t="shared" si="83"/>
        <v>42</v>
      </c>
      <c r="AT117" s="3">
        <f t="shared" si="83"/>
        <v>43</v>
      </c>
      <c r="AU117" s="3">
        <f t="shared" si="83"/>
        <v>44</v>
      </c>
      <c r="AV117" s="3">
        <f t="shared" si="83"/>
        <v>45</v>
      </c>
      <c r="AW117" s="3">
        <f t="shared" si="83"/>
        <v>46</v>
      </c>
      <c r="AX117" s="3">
        <f t="shared" si="83"/>
        <v>47</v>
      </c>
      <c r="AY117" s="3">
        <f t="shared" si="83"/>
        <v>48</v>
      </c>
      <c r="AZ117" s="3">
        <f t="shared" si="83"/>
        <v>49</v>
      </c>
      <c r="BA117" s="3">
        <f t="shared" si="83"/>
        <v>50</v>
      </c>
      <c r="BB117" s="3">
        <f t="shared" si="83"/>
        <v>51</v>
      </c>
      <c r="BC117" s="3">
        <f t="shared" si="83"/>
        <v>52</v>
      </c>
      <c r="BD117" s="3">
        <f t="shared" si="83"/>
        <v>53</v>
      </c>
      <c r="BE117" s="3">
        <f t="shared" si="83"/>
        <v>54</v>
      </c>
      <c r="BF117" s="3">
        <f t="shared" si="83"/>
        <v>55</v>
      </c>
      <c r="BG117" s="3">
        <f t="shared" si="83"/>
        <v>56</v>
      </c>
      <c r="BH117" s="3">
        <f t="shared" si="83"/>
        <v>57</v>
      </c>
      <c r="BI117" s="3">
        <f t="shared" si="83"/>
        <v>58</v>
      </c>
      <c r="BJ117" s="3">
        <f t="shared" si="83"/>
        <v>59</v>
      </c>
      <c r="BK117" s="3">
        <f t="shared" si="83"/>
        <v>60</v>
      </c>
    </row>
    <row r="118" spans="2:63" ht="12" hidden="1">
      <c r="B118" t="s">
        <v>35</v>
      </c>
      <c r="C118" s="5">
        <f>C117*2.54</f>
        <v>0</v>
      </c>
      <c r="D118" s="5">
        <f aca="true" t="shared" si="84" ref="D118:L118">D117*2.54</f>
        <v>2.54</v>
      </c>
      <c r="E118" s="5">
        <f t="shared" si="84"/>
        <v>5.08</v>
      </c>
      <c r="F118" s="5">
        <f t="shared" si="84"/>
        <v>7.62</v>
      </c>
      <c r="G118" s="5">
        <f t="shared" si="84"/>
        <v>10.16</v>
      </c>
      <c r="H118" s="5">
        <f t="shared" si="84"/>
        <v>12.7</v>
      </c>
      <c r="I118" s="5">
        <f t="shared" si="84"/>
        <v>15.24</v>
      </c>
      <c r="J118" s="5">
        <f t="shared" si="84"/>
        <v>17.78</v>
      </c>
      <c r="K118" s="5">
        <f t="shared" si="84"/>
        <v>20.32</v>
      </c>
      <c r="L118" s="5">
        <f t="shared" si="84"/>
        <v>22.86</v>
      </c>
      <c r="M118" s="5">
        <f>M117*2.54</f>
        <v>25.4</v>
      </c>
      <c r="N118" s="5">
        <f>N117*2.54</f>
        <v>27.94</v>
      </c>
      <c r="O118" s="5">
        <f>O117*2.54</f>
        <v>30.48</v>
      </c>
      <c r="P118" s="5">
        <f>P117*2.54</f>
        <v>33.02</v>
      </c>
      <c r="Q118" s="5">
        <f aca="true" t="shared" si="85" ref="Q118:AD118">Q117*2.54</f>
        <v>35.56</v>
      </c>
      <c r="R118" s="5">
        <f t="shared" si="85"/>
        <v>38.1</v>
      </c>
      <c r="S118" s="5">
        <f t="shared" si="85"/>
        <v>40.64</v>
      </c>
      <c r="T118" s="5">
        <f t="shared" si="85"/>
        <v>43.18</v>
      </c>
      <c r="U118" s="5">
        <f t="shared" si="85"/>
        <v>45.72</v>
      </c>
      <c r="V118" s="5">
        <f t="shared" si="85"/>
        <v>48.26</v>
      </c>
      <c r="W118" s="5">
        <f t="shared" si="85"/>
        <v>50.8</v>
      </c>
      <c r="X118" s="5">
        <f t="shared" si="85"/>
        <v>53.34</v>
      </c>
      <c r="Y118" s="5">
        <f t="shared" si="85"/>
        <v>55.88</v>
      </c>
      <c r="Z118" s="5">
        <f t="shared" si="85"/>
        <v>58.42</v>
      </c>
      <c r="AA118" s="5">
        <f t="shared" si="85"/>
        <v>60.96</v>
      </c>
      <c r="AB118" s="5">
        <f t="shared" si="85"/>
        <v>63.5</v>
      </c>
      <c r="AC118" s="5">
        <f t="shared" si="85"/>
        <v>66.04</v>
      </c>
      <c r="AD118" s="5">
        <f t="shared" si="85"/>
        <v>68.58</v>
      </c>
      <c r="AE118" s="5">
        <f aca="true" t="shared" si="86" ref="AE118:BK118">AE117*2.54</f>
        <v>71.12</v>
      </c>
      <c r="AF118" s="5">
        <f t="shared" si="86"/>
        <v>73.66</v>
      </c>
      <c r="AG118" s="5">
        <f t="shared" si="86"/>
        <v>76.2</v>
      </c>
      <c r="AH118" s="5">
        <f t="shared" si="86"/>
        <v>78.74</v>
      </c>
      <c r="AI118" s="5">
        <f t="shared" si="86"/>
        <v>81.28</v>
      </c>
      <c r="AJ118" s="5">
        <f t="shared" si="86"/>
        <v>83.82000000000001</v>
      </c>
      <c r="AK118" s="5">
        <f t="shared" si="86"/>
        <v>86.36</v>
      </c>
      <c r="AL118" s="5">
        <f t="shared" si="86"/>
        <v>88.9</v>
      </c>
      <c r="AM118" s="5">
        <f t="shared" si="86"/>
        <v>91.44</v>
      </c>
      <c r="AN118" s="5">
        <f t="shared" si="86"/>
        <v>93.98</v>
      </c>
      <c r="AO118" s="5">
        <f t="shared" si="86"/>
        <v>96.52</v>
      </c>
      <c r="AP118" s="5">
        <f t="shared" si="86"/>
        <v>99.06</v>
      </c>
      <c r="AQ118" s="5">
        <f t="shared" si="86"/>
        <v>101.6</v>
      </c>
      <c r="AR118" s="5">
        <f t="shared" si="86"/>
        <v>104.14</v>
      </c>
      <c r="AS118" s="5">
        <f t="shared" si="86"/>
        <v>106.68</v>
      </c>
      <c r="AT118" s="5">
        <f t="shared" si="86"/>
        <v>109.22</v>
      </c>
      <c r="AU118" s="5">
        <f t="shared" si="86"/>
        <v>111.76</v>
      </c>
      <c r="AV118" s="5">
        <f t="shared" si="86"/>
        <v>114.3</v>
      </c>
      <c r="AW118" s="5">
        <f t="shared" si="86"/>
        <v>116.84</v>
      </c>
      <c r="AX118" s="5">
        <f t="shared" si="86"/>
        <v>119.38</v>
      </c>
      <c r="AY118" s="5">
        <f t="shared" si="86"/>
        <v>121.92</v>
      </c>
      <c r="AZ118" s="5">
        <f t="shared" si="86"/>
        <v>124.46000000000001</v>
      </c>
      <c r="BA118" s="5">
        <f t="shared" si="86"/>
        <v>127</v>
      </c>
      <c r="BB118" s="5">
        <f t="shared" si="86"/>
        <v>129.54</v>
      </c>
      <c r="BC118" s="5">
        <f t="shared" si="86"/>
        <v>132.08</v>
      </c>
      <c r="BD118" s="5">
        <f t="shared" si="86"/>
        <v>134.62</v>
      </c>
      <c r="BE118" s="5">
        <f t="shared" si="86"/>
        <v>137.16</v>
      </c>
      <c r="BF118" s="5">
        <f t="shared" si="86"/>
        <v>139.7</v>
      </c>
      <c r="BG118" s="5">
        <f t="shared" si="86"/>
        <v>142.24</v>
      </c>
      <c r="BH118" s="5">
        <f t="shared" si="86"/>
        <v>144.78</v>
      </c>
      <c r="BI118" s="5">
        <f t="shared" si="86"/>
        <v>147.32</v>
      </c>
      <c r="BJ118" s="5">
        <f t="shared" si="86"/>
        <v>149.86</v>
      </c>
      <c r="BK118" s="5">
        <f t="shared" si="86"/>
        <v>152.4</v>
      </c>
    </row>
    <row r="119" spans="2:63" ht="12" hidden="1">
      <c r="B119" t="str">
        <f aca="true" t="shared" si="87" ref="B119:B134">B45</f>
        <v>Cellulose</v>
      </c>
      <c r="C119" s="19">
        <f aca="true" t="shared" si="88" ref="C119:AH119">IF(LOWER($C17)="x",(1/(1/$C45*C$118/100+$C$6/5.678)*$C$5/1.8*24/$C$8*VLOOKUP($C$7,$I$65:$J$69,2,FALSE)/1000+$L45*C$118/100/$C$9)/10.76,"")</f>
      </c>
      <c r="D119" s="19">
        <f t="shared" si="88"/>
      </c>
      <c r="E119" s="19">
        <f t="shared" si="88"/>
      </c>
      <c r="F119" s="19">
        <f t="shared" si="88"/>
      </c>
      <c r="G119" s="19">
        <f t="shared" si="88"/>
      </c>
      <c r="H119" s="19">
        <f t="shared" si="88"/>
      </c>
      <c r="I119" s="19">
        <f t="shared" si="88"/>
      </c>
      <c r="J119" s="19">
        <f t="shared" si="88"/>
      </c>
      <c r="K119" s="19">
        <f t="shared" si="88"/>
      </c>
      <c r="L119" s="19">
        <f t="shared" si="88"/>
      </c>
      <c r="M119" s="19">
        <f t="shared" si="88"/>
      </c>
      <c r="N119" s="19">
        <f t="shared" si="88"/>
      </c>
      <c r="O119" s="19">
        <f t="shared" si="88"/>
      </c>
      <c r="P119" s="19">
        <f t="shared" si="88"/>
      </c>
      <c r="Q119" s="19">
        <f t="shared" si="88"/>
      </c>
      <c r="R119" s="19">
        <f t="shared" si="88"/>
      </c>
      <c r="S119" s="19">
        <f t="shared" si="88"/>
      </c>
      <c r="T119" s="19">
        <f t="shared" si="88"/>
      </c>
      <c r="U119" s="19">
        <f t="shared" si="88"/>
      </c>
      <c r="V119" s="19">
        <f t="shared" si="88"/>
      </c>
      <c r="W119" s="19">
        <f t="shared" si="88"/>
      </c>
      <c r="X119" s="19">
        <f t="shared" si="88"/>
      </c>
      <c r="Y119" s="19">
        <f t="shared" si="88"/>
      </c>
      <c r="Z119" s="19">
        <f t="shared" si="88"/>
      </c>
      <c r="AA119" s="19">
        <f t="shared" si="88"/>
      </c>
      <c r="AB119" s="19">
        <f t="shared" si="88"/>
      </c>
      <c r="AC119" s="19">
        <f t="shared" si="88"/>
      </c>
      <c r="AD119" s="19">
        <f t="shared" si="88"/>
      </c>
      <c r="AE119" s="19">
        <f t="shared" si="88"/>
      </c>
      <c r="AF119" s="19">
        <f t="shared" si="88"/>
      </c>
      <c r="AG119" s="19">
        <f t="shared" si="88"/>
      </c>
      <c r="AH119" s="19">
        <f t="shared" si="88"/>
      </c>
      <c r="AI119" s="19">
        <f aca="true" t="shared" si="89" ref="AI119:BK119">IF(LOWER($C17)="x",(1/(1/$C45*AI$118/100+$C$6/5.678)*$C$5/1.8*24/$C$8*VLOOKUP($C$7,$I$65:$J$69,2,FALSE)/1000+$L45*AI$118/100/$C$9)/10.76,"")</f>
      </c>
      <c r="AJ119" s="19">
        <f t="shared" si="89"/>
      </c>
      <c r="AK119" s="19">
        <f t="shared" si="89"/>
      </c>
      <c r="AL119" s="19">
        <f t="shared" si="89"/>
      </c>
      <c r="AM119" s="19">
        <f t="shared" si="89"/>
      </c>
      <c r="AN119" s="19">
        <f t="shared" si="89"/>
      </c>
      <c r="AO119" s="19">
        <f t="shared" si="89"/>
      </c>
      <c r="AP119" s="19">
        <f t="shared" si="89"/>
      </c>
      <c r="AQ119" s="19">
        <f t="shared" si="89"/>
      </c>
      <c r="AR119" s="19">
        <f t="shared" si="89"/>
      </c>
      <c r="AS119" s="19">
        <f t="shared" si="89"/>
      </c>
      <c r="AT119" s="19">
        <f t="shared" si="89"/>
      </c>
      <c r="AU119" s="19">
        <f t="shared" si="89"/>
      </c>
      <c r="AV119" s="19">
        <f t="shared" si="89"/>
      </c>
      <c r="AW119" s="19">
        <f t="shared" si="89"/>
      </c>
      <c r="AX119" s="19">
        <f t="shared" si="89"/>
      </c>
      <c r="AY119" s="19">
        <f t="shared" si="89"/>
      </c>
      <c r="AZ119" s="19">
        <f t="shared" si="89"/>
      </c>
      <c r="BA119" s="19">
        <f t="shared" si="89"/>
      </c>
      <c r="BB119" s="19">
        <f t="shared" si="89"/>
      </c>
      <c r="BC119" s="19">
        <f t="shared" si="89"/>
      </c>
      <c r="BD119" s="19">
        <f t="shared" si="89"/>
      </c>
      <c r="BE119" s="19">
        <f t="shared" si="89"/>
      </c>
      <c r="BF119" s="19">
        <f t="shared" si="89"/>
      </c>
      <c r="BG119" s="19">
        <f t="shared" si="89"/>
      </c>
      <c r="BH119" s="19">
        <f t="shared" si="89"/>
      </c>
      <c r="BI119" s="19">
        <f t="shared" si="89"/>
      </c>
      <c r="BJ119" s="19">
        <f t="shared" si="89"/>
      </c>
      <c r="BK119" s="19">
        <f t="shared" si="89"/>
      </c>
    </row>
    <row r="120" spans="2:63" ht="12" hidden="1">
      <c r="B120" t="str">
        <f t="shared" si="87"/>
        <v>Rigid Mineral Wool</v>
      </c>
      <c r="C120" s="19">
        <f aca="true" t="shared" si="90" ref="C120:C134">IF(LOWER($C18)="x",(1/(1/$C46*C$118/100+$C$6/5.678)*$C$5/1.8*24/$C$8*VLOOKUP($C$7,$I$65:$J$69,2,FALSE)/1000+$L46*C$118/100/$C$9)/10.76,"")</f>
      </c>
      <c r="D120" s="19">
        <f aca="true" t="shared" si="91" ref="D120:R120">IF(LOWER($C18)="x",(1/(1/$C46*D$118/100+$C$6/5.678)*$C$5/1.8*24/$C$8*VLOOKUP($C$7,$I$65:$J$69,2,FALSE)/1000+$L46*D$118/100/$C$9)/10.76,"")</f>
      </c>
      <c r="E120" s="19">
        <f t="shared" si="91"/>
      </c>
      <c r="F120" s="19">
        <f t="shared" si="91"/>
      </c>
      <c r="G120" s="19">
        <f t="shared" si="91"/>
      </c>
      <c r="H120" s="19">
        <f t="shared" si="91"/>
      </c>
      <c r="I120" s="19">
        <f t="shared" si="91"/>
      </c>
      <c r="J120" s="19">
        <f t="shared" si="91"/>
      </c>
      <c r="K120" s="19">
        <f t="shared" si="91"/>
      </c>
      <c r="L120" s="19">
        <f t="shared" si="91"/>
      </c>
      <c r="M120" s="19">
        <f t="shared" si="91"/>
      </c>
      <c r="N120" s="19">
        <f t="shared" si="91"/>
      </c>
      <c r="O120" s="19">
        <f t="shared" si="91"/>
      </c>
      <c r="P120" s="19">
        <f t="shared" si="91"/>
      </c>
      <c r="Q120" s="19">
        <f t="shared" si="91"/>
      </c>
      <c r="R120" s="19">
        <f t="shared" si="91"/>
      </c>
      <c r="S120" s="19">
        <f aca="true" t="shared" si="92" ref="S120:BK120">IF(LOWER($C18)="x",(1/(1/$C46*S$118/100+$C$6/5.678)*$C$5/1.8*24/$C$8*VLOOKUP($C$7,$I$65:$J$69,2,FALSE)/1000+$L46*S$118/100/$C$9)/10.76,"")</f>
      </c>
      <c r="T120" s="19">
        <f t="shared" si="92"/>
      </c>
      <c r="U120" s="19">
        <f t="shared" si="92"/>
      </c>
      <c r="V120" s="19">
        <f t="shared" si="92"/>
      </c>
      <c r="W120" s="19">
        <f t="shared" si="92"/>
      </c>
      <c r="X120" s="19">
        <f t="shared" si="92"/>
      </c>
      <c r="Y120" s="19">
        <f t="shared" si="92"/>
      </c>
      <c r="Z120" s="19">
        <f t="shared" si="92"/>
      </c>
      <c r="AA120" s="19">
        <f t="shared" si="92"/>
      </c>
      <c r="AB120" s="19">
        <f t="shared" si="92"/>
      </c>
      <c r="AC120" s="19">
        <f t="shared" si="92"/>
      </c>
      <c r="AD120" s="19">
        <f t="shared" si="92"/>
      </c>
      <c r="AE120" s="19">
        <f t="shared" si="92"/>
      </c>
      <c r="AF120" s="19">
        <f t="shared" si="92"/>
      </c>
      <c r="AG120" s="19">
        <f t="shared" si="92"/>
      </c>
      <c r="AH120" s="19">
        <f t="shared" si="92"/>
      </c>
      <c r="AI120" s="19">
        <f t="shared" si="92"/>
      </c>
      <c r="AJ120" s="19">
        <f t="shared" si="92"/>
      </c>
      <c r="AK120" s="19">
        <f t="shared" si="92"/>
      </c>
      <c r="AL120" s="19">
        <f t="shared" si="92"/>
      </c>
      <c r="AM120" s="19">
        <f t="shared" si="92"/>
      </c>
      <c r="AN120" s="19">
        <f t="shared" si="92"/>
      </c>
      <c r="AO120" s="19">
        <f t="shared" si="92"/>
      </c>
      <c r="AP120" s="19">
        <f t="shared" si="92"/>
      </c>
      <c r="AQ120" s="19">
        <f t="shared" si="92"/>
      </c>
      <c r="AR120" s="19">
        <f t="shared" si="92"/>
      </c>
      <c r="AS120" s="19">
        <f t="shared" si="92"/>
      </c>
      <c r="AT120" s="19">
        <f t="shared" si="92"/>
      </c>
      <c r="AU120" s="19">
        <f t="shared" si="92"/>
      </c>
      <c r="AV120" s="19">
        <f t="shared" si="92"/>
      </c>
      <c r="AW120" s="19">
        <f t="shared" si="92"/>
      </c>
      <c r="AX120" s="19">
        <f t="shared" si="92"/>
      </c>
      <c r="AY120" s="19">
        <f t="shared" si="92"/>
      </c>
      <c r="AZ120" s="19">
        <f t="shared" si="92"/>
      </c>
      <c r="BA120" s="19">
        <f t="shared" si="92"/>
      </c>
      <c r="BB120" s="19">
        <f t="shared" si="92"/>
      </c>
      <c r="BC120" s="19">
        <f t="shared" si="92"/>
      </c>
      <c r="BD120" s="19">
        <f t="shared" si="92"/>
      </c>
      <c r="BE120" s="19">
        <f t="shared" si="92"/>
      </c>
      <c r="BF120" s="19">
        <f t="shared" si="92"/>
      </c>
      <c r="BG120" s="19">
        <f t="shared" si="92"/>
      </c>
      <c r="BH120" s="19">
        <f t="shared" si="92"/>
      </c>
      <c r="BI120" s="19">
        <f t="shared" si="92"/>
      </c>
      <c r="BJ120" s="19">
        <f t="shared" si="92"/>
      </c>
      <c r="BK120" s="19">
        <f t="shared" si="92"/>
      </c>
    </row>
    <row r="121" spans="2:63" ht="12" hidden="1">
      <c r="B121" t="str">
        <f t="shared" si="87"/>
        <v>Mineral Wool Batt</v>
      </c>
      <c r="C121" s="19">
        <f t="shared" si="90"/>
      </c>
      <c r="D121" s="19">
        <f aca="true" t="shared" si="93" ref="D121:R121">IF(LOWER($C19)="x",(1/(1/$C47*D$118/100+$C$6/5.678)*$C$5/1.8*24/$C$8*VLOOKUP($C$7,$I$65:$J$69,2,FALSE)/1000+$L47*D$118/100/$C$9)/10.76,"")</f>
      </c>
      <c r="E121" s="19">
        <f t="shared" si="93"/>
      </c>
      <c r="F121" s="19">
        <f t="shared" si="93"/>
      </c>
      <c r="G121" s="19">
        <f t="shared" si="93"/>
      </c>
      <c r="H121" s="19">
        <f t="shared" si="93"/>
      </c>
      <c r="I121" s="19">
        <f t="shared" si="93"/>
      </c>
      <c r="J121" s="19">
        <f t="shared" si="93"/>
      </c>
      <c r="K121" s="19">
        <f t="shared" si="93"/>
      </c>
      <c r="L121" s="19">
        <f t="shared" si="93"/>
      </c>
      <c r="M121" s="19">
        <f t="shared" si="93"/>
      </c>
      <c r="N121" s="19">
        <f t="shared" si="93"/>
      </c>
      <c r="O121" s="19">
        <f t="shared" si="93"/>
      </c>
      <c r="P121" s="19">
        <f t="shared" si="93"/>
      </c>
      <c r="Q121" s="19">
        <f t="shared" si="93"/>
      </c>
      <c r="R121" s="19">
        <f t="shared" si="93"/>
      </c>
      <c r="S121" s="19">
        <f aca="true" t="shared" si="94" ref="S121:BK121">IF(LOWER($C19)="x",(1/(1/$C47*S$118/100+$C$6/5.678)*$C$5/1.8*24/$C$8*VLOOKUP($C$7,$I$65:$J$69,2,FALSE)/1000+$L47*S$118/100/$C$9)/10.76,"")</f>
      </c>
      <c r="T121" s="19">
        <f t="shared" si="94"/>
      </c>
      <c r="U121" s="19">
        <f t="shared" si="94"/>
      </c>
      <c r="V121" s="19">
        <f t="shared" si="94"/>
      </c>
      <c r="W121" s="19">
        <f t="shared" si="94"/>
      </c>
      <c r="X121" s="19">
        <f t="shared" si="94"/>
      </c>
      <c r="Y121" s="19">
        <f t="shared" si="94"/>
      </c>
      <c r="Z121" s="19">
        <f t="shared" si="94"/>
      </c>
      <c r="AA121" s="19">
        <f t="shared" si="94"/>
      </c>
      <c r="AB121" s="19">
        <f t="shared" si="94"/>
      </c>
      <c r="AC121" s="19">
        <f t="shared" si="94"/>
      </c>
      <c r="AD121" s="19">
        <f t="shared" si="94"/>
      </c>
      <c r="AE121" s="19">
        <f t="shared" si="94"/>
      </c>
      <c r="AF121" s="19">
        <f t="shared" si="94"/>
      </c>
      <c r="AG121" s="19">
        <f t="shared" si="94"/>
      </c>
      <c r="AH121" s="19">
        <f t="shared" si="94"/>
      </c>
      <c r="AI121" s="19">
        <f t="shared" si="94"/>
      </c>
      <c r="AJ121" s="19">
        <f t="shared" si="94"/>
      </c>
      <c r="AK121" s="19">
        <f t="shared" si="94"/>
      </c>
      <c r="AL121" s="19">
        <f t="shared" si="94"/>
      </c>
      <c r="AM121" s="19">
        <f t="shared" si="94"/>
      </c>
      <c r="AN121" s="19">
        <f t="shared" si="94"/>
      </c>
      <c r="AO121" s="19">
        <f t="shared" si="94"/>
      </c>
      <c r="AP121" s="19">
        <f t="shared" si="94"/>
      </c>
      <c r="AQ121" s="19">
        <f t="shared" si="94"/>
      </c>
      <c r="AR121" s="19">
        <f t="shared" si="94"/>
      </c>
      <c r="AS121" s="19">
        <f t="shared" si="94"/>
      </c>
      <c r="AT121" s="19">
        <f t="shared" si="94"/>
      </c>
      <c r="AU121" s="19">
        <f t="shared" si="94"/>
      </c>
      <c r="AV121" s="19">
        <f t="shared" si="94"/>
      </c>
      <c r="AW121" s="19">
        <f t="shared" si="94"/>
      </c>
      <c r="AX121" s="19">
        <f t="shared" si="94"/>
      </c>
      <c r="AY121" s="19">
        <f t="shared" si="94"/>
      </c>
      <c r="AZ121" s="19">
        <f t="shared" si="94"/>
      </c>
      <c r="BA121" s="19">
        <f t="shared" si="94"/>
      </c>
      <c r="BB121" s="19">
        <f t="shared" si="94"/>
      </c>
      <c r="BC121" s="19">
        <f t="shared" si="94"/>
      </c>
      <c r="BD121" s="19">
        <f t="shared" si="94"/>
      </c>
      <c r="BE121" s="19">
        <f t="shared" si="94"/>
      </c>
      <c r="BF121" s="19">
        <f t="shared" si="94"/>
      </c>
      <c r="BG121" s="19">
        <f t="shared" si="94"/>
      </c>
      <c r="BH121" s="19">
        <f t="shared" si="94"/>
      </c>
      <c r="BI121" s="19">
        <f t="shared" si="94"/>
      </c>
      <c r="BJ121" s="19">
        <f t="shared" si="94"/>
      </c>
      <c r="BK121" s="19">
        <f t="shared" si="94"/>
      </c>
    </row>
    <row r="122" spans="2:63" ht="12" hidden="1">
      <c r="B122" t="str">
        <f t="shared" si="87"/>
        <v>Fiberglass Batt</v>
      </c>
      <c r="C122" s="19">
        <f t="shared" si="90"/>
      </c>
      <c r="D122" s="19">
        <f aca="true" t="shared" si="95" ref="D122:R122">IF(LOWER($C20)="x",(1/(1/$C48*D$118/100+$C$6/5.678)*$C$5/1.8*24/$C$8*VLOOKUP($C$7,$I$65:$J$69,2,FALSE)/1000+$L48*D$118/100/$C$9)/10.76,"")</f>
      </c>
      <c r="E122" s="19">
        <f t="shared" si="95"/>
      </c>
      <c r="F122" s="19">
        <f t="shared" si="95"/>
      </c>
      <c r="G122" s="19">
        <f t="shared" si="95"/>
      </c>
      <c r="H122" s="19">
        <f t="shared" si="95"/>
      </c>
      <c r="I122" s="19">
        <f t="shared" si="95"/>
      </c>
      <c r="J122" s="19">
        <f t="shared" si="95"/>
      </c>
      <c r="K122" s="19">
        <f t="shared" si="95"/>
      </c>
      <c r="L122" s="19">
        <f t="shared" si="95"/>
      </c>
      <c r="M122" s="19">
        <f t="shared" si="95"/>
      </c>
      <c r="N122" s="19">
        <f t="shared" si="95"/>
      </c>
      <c r="O122" s="19">
        <f t="shared" si="95"/>
      </c>
      <c r="P122" s="19">
        <f t="shared" si="95"/>
      </c>
      <c r="Q122" s="19">
        <f t="shared" si="95"/>
      </c>
      <c r="R122" s="19">
        <f t="shared" si="95"/>
      </c>
      <c r="S122" s="19">
        <f aca="true" t="shared" si="96" ref="S122:BK122">IF(LOWER($C20)="x",(1/(1/$C48*S$118/100+$C$6/5.678)*$C$5/1.8*24/$C$8*VLOOKUP($C$7,$I$65:$J$69,2,FALSE)/1000+$L48*S$118/100/$C$9)/10.76,"")</f>
      </c>
      <c r="T122" s="19">
        <f t="shared" si="96"/>
      </c>
      <c r="U122" s="19">
        <f t="shared" si="96"/>
      </c>
      <c r="V122" s="19">
        <f t="shared" si="96"/>
      </c>
      <c r="W122" s="19">
        <f t="shared" si="96"/>
      </c>
      <c r="X122" s="19">
        <f t="shared" si="96"/>
      </c>
      <c r="Y122" s="19">
        <f t="shared" si="96"/>
      </c>
      <c r="Z122" s="19">
        <f t="shared" si="96"/>
      </c>
      <c r="AA122" s="19">
        <f t="shared" si="96"/>
      </c>
      <c r="AB122" s="19">
        <f t="shared" si="96"/>
      </c>
      <c r="AC122" s="19">
        <f t="shared" si="96"/>
      </c>
      <c r="AD122" s="19">
        <f t="shared" si="96"/>
      </c>
      <c r="AE122" s="19">
        <f t="shared" si="96"/>
      </c>
      <c r="AF122" s="19">
        <f t="shared" si="96"/>
      </c>
      <c r="AG122" s="19">
        <f t="shared" si="96"/>
      </c>
      <c r="AH122" s="19">
        <f t="shared" si="96"/>
      </c>
      <c r="AI122" s="19">
        <f t="shared" si="96"/>
      </c>
      <c r="AJ122" s="19">
        <f t="shared" si="96"/>
      </c>
      <c r="AK122" s="19">
        <f t="shared" si="96"/>
      </c>
      <c r="AL122" s="19">
        <f t="shared" si="96"/>
      </c>
      <c r="AM122" s="19">
        <f t="shared" si="96"/>
      </c>
      <c r="AN122" s="19">
        <f t="shared" si="96"/>
      </c>
      <c r="AO122" s="19">
        <f t="shared" si="96"/>
      </c>
      <c r="AP122" s="19">
        <f t="shared" si="96"/>
      </c>
      <c r="AQ122" s="19">
        <f t="shared" si="96"/>
      </c>
      <c r="AR122" s="19">
        <f t="shared" si="96"/>
      </c>
      <c r="AS122" s="19">
        <f t="shared" si="96"/>
      </c>
      <c r="AT122" s="19">
        <f t="shared" si="96"/>
      </c>
      <c r="AU122" s="19">
        <f t="shared" si="96"/>
      </c>
      <c r="AV122" s="19">
        <f t="shared" si="96"/>
      </c>
      <c r="AW122" s="19">
        <f t="shared" si="96"/>
      </c>
      <c r="AX122" s="19">
        <f t="shared" si="96"/>
      </c>
      <c r="AY122" s="19">
        <f t="shared" si="96"/>
      </c>
      <c r="AZ122" s="19">
        <f t="shared" si="96"/>
      </c>
      <c r="BA122" s="19">
        <f t="shared" si="96"/>
      </c>
      <c r="BB122" s="19">
        <f t="shared" si="96"/>
      </c>
      <c r="BC122" s="19">
        <f t="shared" si="96"/>
      </c>
      <c r="BD122" s="19">
        <f t="shared" si="96"/>
      </c>
      <c r="BE122" s="19">
        <f t="shared" si="96"/>
      </c>
      <c r="BF122" s="19">
        <f t="shared" si="96"/>
      </c>
      <c r="BG122" s="19">
        <f t="shared" si="96"/>
      </c>
      <c r="BH122" s="19">
        <f t="shared" si="96"/>
      </c>
      <c r="BI122" s="19">
        <f t="shared" si="96"/>
      </c>
      <c r="BJ122" s="19">
        <f t="shared" si="96"/>
      </c>
      <c r="BK122" s="19">
        <f t="shared" si="96"/>
      </c>
    </row>
    <row r="123" spans="2:63" ht="12" hidden="1">
      <c r="B123" t="str">
        <f t="shared" si="87"/>
        <v>Loose Fill Fiberglass</v>
      </c>
      <c r="C123" s="19">
        <f t="shared" si="90"/>
      </c>
      <c r="D123" s="19">
        <f aca="true" t="shared" si="97" ref="D123:R123">IF(LOWER($C21)="x",(1/(1/$C49*D$118/100+$C$6/5.678)*$C$5/1.8*24/$C$8*VLOOKUP($C$7,$I$65:$J$69,2,FALSE)/1000+$L49*D$118/100/$C$9)/10.76,"")</f>
      </c>
      <c r="E123" s="19">
        <f t="shared" si="97"/>
      </c>
      <c r="F123" s="19">
        <f t="shared" si="97"/>
      </c>
      <c r="G123" s="19">
        <f t="shared" si="97"/>
      </c>
      <c r="H123" s="19">
        <f t="shared" si="97"/>
      </c>
      <c r="I123" s="19">
        <f t="shared" si="97"/>
      </c>
      <c r="J123" s="19">
        <f t="shared" si="97"/>
      </c>
      <c r="K123" s="19">
        <f t="shared" si="97"/>
      </c>
      <c r="L123" s="19">
        <f t="shared" si="97"/>
      </c>
      <c r="M123" s="19">
        <f t="shared" si="97"/>
      </c>
      <c r="N123" s="19">
        <f t="shared" si="97"/>
      </c>
      <c r="O123" s="19">
        <f t="shared" si="97"/>
      </c>
      <c r="P123" s="19">
        <f t="shared" si="97"/>
      </c>
      <c r="Q123" s="19">
        <f t="shared" si="97"/>
      </c>
      <c r="R123" s="19">
        <f t="shared" si="97"/>
      </c>
      <c r="S123" s="19">
        <f aca="true" t="shared" si="98" ref="S123:BK123">IF(LOWER($C21)="x",(1/(1/$C49*S$118/100+$C$6/5.678)*$C$5/1.8*24/$C$8*VLOOKUP($C$7,$I$65:$J$69,2,FALSE)/1000+$L49*S$118/100/$C$9)/10.76,"")</f>
      </c>
      <c r="T123" s="19">
        <f t="shared" si="98"/>
      </c>
      <c r="U123" s="19">
        <f t="shared" si="98"/>
      </c>
      <c r="V123" s="19">
        <f t="shared" si="98"/>
      </c>
      <c r="W123" s="19">
        <f t="shared" si="98"/>
      </c>
      <c r="X123" s="19">
        <f t="shared" si="98"/>
      </c>
      <c r="Y123" s="19">
        <f t="shared" si="98"/>
      </c>
      <c r="Z123" s="19">
        <f t="shared" si="98"/>
      </c>
      <c r="AA123" s="19">
        <f t="shared" si="98"/>
      </c>
      <c r="AB123" s="19">
        <f t="shared" si="98"/>
      </c>
      <c r="AC123" s="19">
        <f t="shared" si="98"/>
      </c>
      <c r="AD123" s="19">
        <f t="shared" si="98"/>
      </c>
      <c r="AE123" s="19">
        <f t="shared" si="98"/>
      </c>
      <c r="AF123" s="19">
        <f t="shared" si="98"/>
      </c>
      <c r="AG123" s="19">
        <f t="shared" si="98"/>
      </c>
      <c r="AH123" s="19">
        <f t="shared" si="98"/>
      </c>
      <c r="AI123" s="19">
        <f t="shared" si="98"/>
      </c>
      <c r="AJ123" s="19">
        <f t="shared" si="98"/>
      </c>
      <c r="AK123" s="19">
        <f t="shared" si="98"/>
      </c>
      <c r="AL123" s="19">
        <f t="shared" si="98"/>
      </c>
      <c r="AM123" s="19">
        <f t="shared" si="98"/>
      </c>
      <c r="AN123" s="19">
        <f t="shared" si="98"/>
      </c>
      <c r="AO123" s="19">
        <f t="shared" si="98"/>
      </c>
      <c r="AP123" s="19">
        <f t="shared" si="98"/>
      </c>
      <c r="AQ123" s="19">
        <f t="shared" si="98"/>
      </c>
      <c r="AR123" s="19">
        <f t="shared" si="98"/>
      </c>
      <c r="AS123" s="19">
        <f t="shared" si="98"/>
      </c>
      <c r="AT123" s="19">
        <f t="shared" si="98"/>
      </c>
      <c r="AU123" s="19">
        <f t="shared" si="98"/>
      </c>
      <c r="AV123" s="19">
        <f t="shared" si="98"/>
      </c>
      <c r="AW123" s="19">
        <f t="shared" si="98"/>
      </c>
      <c r="AX123" s="19">
        <f t="shared" si="98"/>
      </c>
      <c r="AY123" s="19">
        <f t="shared" si="98"/>
      </c>
      <c r="AZ123" s="19">
        <f t="shared" si="98"/>
      </c>
      <c r="BA123" s="19">
        <f t="shared" si="98"/>
      </c>
      <c r="BB123" s="19">
        <f t="shared" si="98"/>
      </c>
      <c r="BC123" s="19">
        <f t="shared" si="98"/>
      </c>
      <c r="BD123" s="19">
        <f t="shared" si="98"/>
      </c>
      <c r="BE123" s="19">
        <f t="shared" si="98"/>
      </c>
      <c r="BF123" s="19">
        <f t="shared" si="98"/>
      </c>
      <c r="BG123" s="19">
        <f t="shared" si="98"/>
      </c>
      <c r="BH123" s="19">
        <f t="shared" si="98"/>
      </c>
      <c r="BI123" s="19">
        <f t="shared" si="98"/>
      </c>
      <c r="BJ123" s="19">
        <f t="shared" si="98"/>
      </c>
      <c r="BK123" s="19">
        <f t="shared" si="98"/>
      </c>
    </row>
    <row r="124" spans="2:63" ht="12" hidden="1">
      <c r="B124" t="str">
        <f t="shared" si="87"/>
        <v>Dense Pack Blown Fiberglass</v>
      </c>
      <c r="C124" s="19">
        <f t="shared" si="90"/>
      </c>
      <c r="D124" s="19">
        <f aca="true" t="shared" si="99" ref="D124:R124">IF(LOWER($C22)="x",(1/(1/$C50*D$118/100+$C$6/5.678)*$C$5/1.8*24/$C$8*VLOOKUP($C$7,$I$65:$J$69,2,FALSE)/1000+$L50*D$118/100/$C$9)/10.76,"")</f>
      </c>
      <c r="E124" s="19">
        <f t="shared" si="99"/>
      </c>
      <c r="F124" s="19">
        <f t="shared" si="99"/>
      </c>
      <c r="G124" s="19">
        <f t="shared" si="99"/>
      </c>
      <c r="H124" s="19">
        <f t="shared" si="99"/>
      </c>
      <c r="I124" s="19">
        <f t="shared" si="99"/>
      </c>
      <c r="J124" s="19">
        <f t="shared" si="99"/>
      </c>
      <c r="K124" s="19">
        <f t="shared" si="99"/>
      </c>
      <c r="L124" s="19">
        <f t="shared" si="99"/>
      </c>
      <c r="M124" s="19">
        <f t="shared" si="99"/>
      </c>
      <c r="N124" s="19">
        <f t="shared" si="99"/>
      </c>
      <c r="O124" s="19">
        <f t="shared" si="99"/>
      </c>
      <c r="P124" s="19">
        <f t="shared" si="99"/>
      </c>
      <c r="Q124" s="19">
        <f t="shared" si="99"/>
      </c>
      <c r="R124" s="19">
        <f t="shared" si="99"/>
      </c>
      <c r="S124" s="19">
        <f aca="true" t="shared" si="100" ref="S124:BK124">IF(LOWER($C22)="x",(1/(1/$C50*S$118/100+$C$6/5.678)*$C$5/1.8*24/$C$8*VLOOKUP($C$7,$I$65:$J$69,2,FALSE)/1000+$L50*S$118/100/$C$9)/10.76,"")</f>
      </c>
      <c r="T124" s="19">
        <f t="shared" si="100"/>
      </c>
      <c r="U124" s="19">
        <f t="shared" si="100"/>
      </c>
      <c r="V124" s="19">
        <f t="shared" si="100"/>
      </c>
      <c r="W124" s="19">
        <f t="shared" si="100"/>
      </c>
      <c r="X124" s="19">
        <f t="shared" si="100"/>
      </c>
      <c r="Y124" s="19">
        <f t="shared" si="100"/>
      </c>
      <c r="Z124" s="19">
        <f t="shared" si="100"/>
      </c>
      <c r="AA124" s="19">
        <f t="shared" si="100"/>
      </c>
      <c r="AB124" s="19">
        <f t="shared" si="100"/>
      </c>
      <c r="AC124" s="19">
        <f t="shared" si="100"/>
      </c>
      <c r="AD124" s="19">
        <f t="shared" si="100"/>
      </c>
      <c r="AE124" s="19">
        <f t="shared" si="100"/>
      </c>
      <c r="AF124" s="19">
        <f t="shared" si="100"/>
      </c>
      <c r="AG124" s="19">
        <f t="shared" si="100"/>
      </c>
      <c r="AH124" s="19">
        <f t="shared" si="100"/>
      </c>
      <c r="AI124" s="19">
        <f t="shared" si="100"/>
      </c>
      <c r="AJ124" s="19">
        <f t="shared" si="100"/>
      </c>
      <c r="AK124" s="19">
        <f t="shared" si="100"/>
      </c>
      <c r="AL124" s="19">
        <f t="shared" si="100"/>
      </c>
      <c r="AM124" s="19">
        <f t="shared" si="100"/>
      </c>
      <c r="AN124" s="19">
        <f t="shared" si="100"/>
      </c>
      <c r="AO124" s="19">
        <f t="shared" si="100"/>
      </c>
      <c r="AP124" s="19">
        <f t="shared" si="100"/>
      </c>
      <c r="AQ124" s="19">
        <f t="shared" si="100"/>
      </c>
      <c r="AR124" s="19">
        <f t="shared" si="100"/>
      </c>
      <c r="AS124" s="19">
        <f t="shared" si="100"/>
      </c>
      <c r="AT124" s="19">
        <f t="shared" si="100"/>
      </c>
      <c r="AU124" s="19">
        <f t="shared" si="100"/>
      </c>
      <c r="AV124" s="19">
        <f t="shared" si="100"/>
      </c>
      <c r="AW124" s="19">
        <f t="shared" si="100"/>
      </c>
      <c r="AX124" s="19">
        <f t="shared" si="100"/>
      </c>
      <c r="AY124" s="19">
        <f t="shared" si="100"/>
      </c>
      <c r="AZ124" s="19">
        <f t="shared" si="100"/>
      </c>
      <c r="BA124" s="19">
        <f t="shared" si="100"/>
      </c>
      <c r="BB124" s="19">
        <f t="shared" si="100"/>
      </c>
      <c r="BC124" s="19">
        <f t="shared" si="100"/>
      </c>
      <c r="BD124" s="19">
        <f t="shared" si="100"/>
      </c>
      <c r="BE124" s="19">
        <f t="shared" si="100"/>
      </c>
      <c r="BF124" s="19">
        <f t="shared" si="100"/>
      </c>
      <c r="BG124" s="19">
        <f t="shared" si="100"/>
      </c>
      <c r="BH124" s="19">
        <f t="shared" si="100"/>
      </c>
      <c r="BI124" s="19">
        <f t="shared" si="100"/>
      </c>
      <c r="BJ124" s="19">
        <f t="shared" si="100"/>
      </c>
      <c r="BK124" s="19">
        <f t="shared" si="100"/>
      </c>
    </row>
    <row r="125" spans="2:63" ht="12" hidden="1">
      <c r="B125" t="str">
        <f t="shared" si="87"/>
        <v>Fiberboard</v>
      </c>
      <c r="C125" s="19">
        <f t="shared" si="90"/>
      </c>
      <c r="D125" s="19">
        <f aca="true" t="shared" si="101" ref="D125:R125">IF(LOWER($C23)="x",(1/(1/$C51*D$118/100+$C$6/5.678)*$C$5/1.8*24/$C$8*VLOOKUP($C$7,$I$65:$J$69,2,FALSE)/1000+$L51*D$118/100/$C$9)/10.76,"")</f>
      </c>
      <c r="E125" s="19">
        <f t="shared" si="101"/>
      </c>
      <c r="F125" s="19">
        <f t="shared" si="101"/>
      </c>
      <c r="G125" s="19">
        <f t="shared" si="101"/>
      </c>
      <c r="H125" s="19">
        <f t="shared" si="101"/>
      </c>
      <c r="I125" s="19">
        <f t="shared" si="101"/>
      </c>
      <c r="J125" s="19">
        <f t="shared" si="101"/>
      </c>
      <c r="K125" s="19">
        <f t="shared" si="101"/>
      </c>
      <c r="L125" s="19">
        <f t="shared" si="101"/>
      </c>
      <c r="M125" s="19">
        <f t="shared" si="101"/>
      </c>
      <c r="N125" s="19">
        <f t="shared" si="101"/>
      </c>
      <c r="O125" s="19">
        <f t="shared" si="101"/>
      </c>
      <c r="P125" s="19">
        <f t="shared" si="101"/>
      </c>
      <c r="Q125" s="19">
        <f t="shared" si="101"/>
      </c>
      <c r="R125" s="19">
        <f t="shared" si="101"/>
      </c>
      <c r="S125" s="19">
        <f aca="true" t="shared" si="102" ref="S125:BK125">IF(LOWER($C23)="x",(1/(1/$C51*S$118/100+$C$6/5.678)*$C$5/1.8*24/$C$8*VLOOKUP($C$7,$I$65:$J$69,2,FALSE)/1000+$L51*S$118/100/$C$9)/10.76,"")</f>
      </c>
      <c r="T125" s="19">
        <f t="shared" si="102"/>
      </c>
      <c r="U125" s="19">
        <f t="shared" si="102"/>
      </c>
      <c r="V125" s="19">
        <f t="shared" si="102"/>
      </c>
      <c r="W125" s="19">
        <f t="shared" si="102"/>
      </c>
      <c r="X125" s="19">
        <f t="shared" si="102"/>
      </c>
      <c r="Y125" s="19">
        <f t="shared" si="102"/>
      </c>
      <c r="Z125" s="19">
        <f t="shared" si="102"/>
      </c>
      <c r="AA125" s="19">
        <f t="shared" si="102"/>
      </c>
      <c r="AB125" s="19">
        <f t="shared" si="102"/>
      </c>
      <c r="AC125" s="19">
        <f t="shared" si="102"/>
      </c>
      <c r="AD125" s="19">
        <f t="shared" si="102"/>
      </c>
      <c r="AE125" s="19">
        <f t="shared" si="102"/>
      </c>
      <c r="AF125" s="19">
        <f t="shared" si="102"/>
      </c>
      <c r="AG125" s="19">
        <f t="shared" si="102"/>
      </c>
      <c r="AH125" s="19">
        <f t="shared" si="102"/>
      </c>
      <c r="AI125" s="19">
        <f t="shared" si="102"/>
      </c>
      <c r="AJ125" s="19">
        <f t="shared" si="102"/>
      </c>
      <c r="AK125" s="19">
        <f t="shared" si="102"/>
      </c>
      <c r="AL125" s="19">
        <f t="shared" si="102"/>
      </c>
      <c r="AM125" s="19">
        <f t="shared" si="102"/>
      </c>
      <c r="AN125" s="19">
        <f t="shared" si="102"/>
      </c>
      <c r="AO125" s="19">
        <f t="shared" si="102"/>
      </c>
      <c r="AP125" s="19">
        <f t="shared" si="102"/>
      </c>
      <c r="AQ125" s="19">
        <f t="shared" si="102"/>
      </c>
      <c r="AR125" s="19">
        <f t="shared" si="102"/>
      </c>
      <c r="AS125" s="19">
        <f t="shared" si="102"/>
      </c>
      <c r="AT125" s="19">
        <f t="shared" si="102"/>
      </c>
      <c r="AU125" s="19">
        <f t="shared" si="102"/>
      </c>
      <c r="AV125" s="19">
        <f t="shared" si="102"/>
      </c>
      <c r="AW125" s="19">
        <f t="shared" si="102"/>
      </c>
      <c r="AX125" s="19">
        <f t="shared" si="102"/>
      </c>
      <c r="AY125" s="19">
        <f t="shared" si="102"/>
      </c>
      <c r="AZ125" s="19">
        <f t="shared" si="102"/>
      </c>
      <c r="BA125" s="19">
        <f t="shared" si="102"/>
      </c>
      <c r="BB125" s="19">
        <f t="shared" si="102"/>
      </c>
      <c r="BC125" s="19">
        <f t="shared" si="102"/>
      </c>
      <c r="BD125" s="19">
        <f t="shared" si="102"/>
      </c>
      <c r="BE125" s="19">
        <f t="shared" si="102"/>
      </c>
      <c r="BF125" s="19">
        <f t="shared" si="102"/>
      </c>
      <c r="BG125" s="19">
        <f t="shared" si="102"/>
      </c>
      <c r="BH125" s="19">
        <f t="shared" si="102"/>
      </c>
      <c r="BI125" s="19">
        <f t="shared" si="102"/>
      </c>
      <c r="BJ125" s="19">
        <f t="shared" si="102"/>
      </c>
      <c r="BK125" s="19">
        <f t="shared" si="102"/>
      </c>
    </row>
    <row r="126" spans="2:63" ht="12" hidden="1">
      <c r="B126" t="str">
        <f t="shared" si="87"/>
        <v>EPS type I (1 lb/cf)</v>
      </c>
      <c r="C126" s="19">
        <f t="shared" si="90"/>
      </c>
      <c r="D126" s="19">
        <f aca="true" t="shared" si="103" ref="D126:R126">IF(LOWER($C24)="x",(1/(1/$C52*D$118/100+$C$6/5.678)*$C$5/1.8*24/$C$8*VLOOKUP($C$7,$I$65:$J$69,2,FALSE)/1000+$L52*D$118/100/$C$9)/10.76,"")</f>
      </c>
      <c r="E126" s="19">
        <f t="shared" si="103"/>
      </c>
      <c r="F126" s="19">
        <f t="shared" si="103"/>
      </c>
      <c r="G126" s="19">
        <f t="shared" si="103"/>
      </c>
      <c r="H126" s="19">
        <f t="shared" si="103"/>
      </c>
      <c r="I126" s="19">
        <f t="shared" si="103"/>
      </c>
      <c r="J126" s="19">
        <f t="shared" si="103"/>
      </c>
      <c r="K126" s="19">
        <f t="shared" si="103"/>
      </c>
      <c r="L126" s="19">
        <f t="shared" si="103"/>
      </c>
      <c r="M126" s="19">
        <f t="shared" si="103"/>
      </c>
      <c r="N126" s="19">
        <f t="shared" si="103"/>
      </c>
      <c r="O126" s="19">
        <f t="shared" si="103"/>
      </c>
      <c r="P126" s="19">
        <f t="shared" si="103"/>
      </c>
      <c r="Q126" s="19">
        <f t="shared" si="103"/>
      </c>
      <c r="R126" s="19">
        <f t="shared" si="103"/>
      </c>
      <c r="S126" s="19">
        <f aca="true" t="shared" si="104" ref="S126:BK126">IF(LOWER($C24)="x",(1/(1/$C52*S$118/100+$C$6/5.678)*$C$5/1.8*24/$C$8*VLOOKUP($C$7,$I$65:$J$69,2,FALSE)/1000+$L52*S$118/100/$C$9)/10.76,"")</f>
      </c>
      <c r="T126" s="19">
        <f t="shared" si="104"/>
      </c>
      <c r="U126" s="19">
        <f t="shared" si="104"/>
      </c>
      <c r="V126" s="19">
        <f t="shared" si="104"/>
      </c>
      <c r="W126" s="19">
        <f t="shared" si="104"/>
      </c>
      <c r="X126" s="19">
        <f t="shared" si="104"/>
      </c>
      <c r="Y126" s="19">
        <f t="shared" si="104"/>
      </c>
      <c r="Z126" s="19">
        <f t="shared" si="104"/>
      </c>
      <c r="AA126" s="19">
        <f t="shared" si="104"/>
      </c>
      <c r="AB126" s="19">
        <f t="shared" si="104"/>
      </c>
      <c r="AC126" s="19">
        <f t="shared" si="104"/>
      </c>
      <c r="AD126" s="19">
        <f t="shared" si="104"/>
      </c>
      <c r="AE126" s="19">
        <f t="shared" si="104"/>
      </c>
      <c r="AF126" s="19">
        <f t="shared" si="104"/>
      </c>
      <c r="AG126" s="19">
        <f t="shared" si="104"/>
      </c>
      <c r="AH126" s="19">
        <f t="shared" si="104"/>
      </c>
      <c r="AI126" s="19">
        <f t="shared" si="104"/>
      </c>
      <c r="AJ126" s="19">
        <f t="shared" si="104"/>
      </c>
      <c r="AK126" s="19">
        <f t="shared" si="104"/>
      </c>
      <c r="AL126" s="19">
        <f t="shared" si="104"/>
      </c>
      <c r="AM126" s="19">
        <f t="shared" si="104"/>
      </c>
      <c r="AN126" s="19">
        <f t="shared" si="104"/>
      </c>
      <c r="AO126" s="19">
        <f t="shared" si="104"/>
      </c>
      <c r="AP126" s="19">
        <f t="shared" si="104"/>
      </c>
      <c r="AQ126" s="19">
        <f t="shared" si="104"/>
      </c>
      <c r="AR126" s="19">
        <f t="shared" si="104"/>
      </c>
      <c r="AS126" s="19">
        <f t="shared" si="104"/>
      </c>
      <c r="AT126" s="19">
        <f t="shared" si="104"/>
      </c>
      <c r="AU126" s="19">
        <f t="shared" si="104"/>
      </c>
      <c r="AV126" s="19">
        <f t="shared" si="104"/>
      </c>
      <c r="AW126" s="19">
        <f t="shared" si="104"/>
      </c>
      <c r="AX126" s="19">
        <f t="shared" si="104"/>
      </c>
      <c r="AY126" s="19">
        <f t="shared" si="104"/>
      </c>
      <c r="AZ126" s="19">
        <f t="shared" si="104"/>
      </c>
      <c r="BA126" s="19">
        <f t="shared" si="104"/>
      </c>
      <c r="BB126" s="19">
        <f t="shared" si="104"/>
      </c>
      <c r="BC126" s="19">
        <f t="shared" si="104"/>
      </c>
      <c r="BD126" s="19">
        <f t="shared" si="104"/>
      </c>
      <c r="BE126" s="19">
        <f t="shared" si="104"/>
      </c>
      <c r="BF126" s="19">
        <f t="shared" si="104"/>
      </c>
      <c r="BG126" s="19">
        <f t="shared" si="104"/>
      </c>
      <c r="BH126" s="19">
        <f t="shared" si="104"/>
      </c>
      <c r="BI126" s="19">
        <f t="shared" si="104"/>
      </c>
      <c r="BJ126" s="19">
        <f t="shared" si="104"/>
      </c>
      <c r="BK126" s="19">
        <f t="shared" si="104"/>
      </c>
    </row>
    <row r="127" spans="2:63" ht="12" hidden="1">
      <c r="B127" t="str">
        <f t="shared" si="87"/>
        <v>EPS type VII (1.25 lb/cf)</v>
      </c>
      <c r="C127" s="19">
        <f t="shared" si="90"/>
      </c>
      <c r="D127" s="19">
        <f aca="true" t="shared" si="105" ref="D127:R127">IF(LOWER($C25)="x",(1/(1/$C53*D$118/100+$C$6/5.678)*$C$5/1.8*24/$C$8*VLOOKUP($C$7,$I$65:$J$69,2,FALSE)/1000+$L53*D$118/100/$C$9)/10.76,"")</f>
      </c>
      <c r="E127" s="19">
        <f t="shared" si="105"/>
      </c>
      <c r="F127" s="19">
        <f t="shared" si="105"/>
      </c>
      <c r="G127" s="19">
        <f t="shared" si="105"/>
      </c>
      <c r="H127" s="19">
        <f t="shared" si="105"/>
      </c>
      <c r="I127" s="19">
        <f t="shared" si="105"/>
      </c>
      <c r="J127" s="19">
        <f t="shared" si="105"/>
      </c>
      <c r="K127" s="19">
        <f t="shared" si="105"/>
      </c>
      <c r="L127" s="19">
        <f t="shared" si="105"/>
      </c>
      <c r="M127" s="19">
        <f t="shared" si="105"/>
      </c>
      <c r="N127" s="19">
        <f t="shared" si="105"/>
      </c>
      <c r="O127" s="19">
        <f t="shared" si="105"/>
      </c>
      <c r="P127" s="19">
        <f t="shared" si="105"/>
      </c>
      <c r="Q127" s="19">
        <f t="shared" si="105"/>
      </c>
      <c r="R127" s="19">
        <f t="shared" si="105"/>
      </c>
      <c r="S127" s="19">
        <f aca="true" t="shared" si="106" ref="S127:BK127">IF(LOWER($C25)="x",(1/(1/$C53*S$118/100+$C$6/5.678)*$C$5/1.8*24/$C$8*VLOOKUP($C$7,$I$65:$J$69,2,FALSE)/1000+$L53*S$118/100/$C$9)/10.76,"")</f>
      </c>
      <c r="T127" s="19">
        <f t="shared" si="106"/>
      </c>
      <c r="U127" s="19">
        <f t="shared" si="106"/>
      </c>
      <c r="V127" s="19">
        <f t="shared" si="106"/>
      </c>
      <c r="W127" s="19">
        <f t="shared" si="106"/>
      </c>
      <c r="X127" s="19">
        <f t="shared" si="106"/>
      </c>
      <c r="Y127" s="19">
        <f t="shared" si="106"/>
      </c>
      <c r="Z127" s="19">
        <f t="shared" si="106"/>
      </c>
      <c r="AA127" s="19">
        <f t="shared" si="106"/>
      </c>
      <c r="AB127" s="19">
        <f t="shared" si="106"/>
      </c>
      <c r="AC127" s="19">
        <f t="shared" si="106"/>
      </c>
      <c r="AD127" s="19">
        <f t="shared" si="106"/>
      </c>
      <c r="AE127" s="19">
        <f t="shared" si="106"/>
      </c>
      <c r="AF127" s="19">
        <f t="shared" si="106"/>
      </c>
      <c r="AG127" s="19">
        <f t="shared" si="106"/>
      </c>
      <c r="AH127" s="19">
        <f t="shared" si="106"/>
      </c>
      <c r="AI127" s="19">
        <f t="shared" si="106"/>
      </c>
      <c r="AJ127" s="19">
        <f t="shared" si="106"/>
      </c>
      <c r="AK127" s="19">
        <f t="shared" si="106"/>
      </c>
      <c r="AL127" s="19">
        <f t="shared" si="106"/>
      </c>
      <c r="AM127" s="19">
        <f t="shared" si="106"/>
      </c>
      <c r="AN127" s="19">
        <f t="shared" si="106"/>
      </c>
      <c r="AO127" s="19">
        <f t="shared" si="106"/>
      </c>
      <c r="AP127" s="19">
        <f t="shared" si="106"/>
      </c>
      <c r="AQ127" s="19">
        <f t="shared" si="106"/>
      </c>
      <c r="AR127" s="19">
        <f t="shared" si="106"/>
      </c>
      <c r="AS127" s="19">
        <f t="shared" si="106"/>
      </c>
      <c r="AT127" s="19">
        <f t="shared" si="106"/>
      </c>
      <c r="AU127" s="19">
        <f t="shared" si="106"/>
      </c>
      <c r="AV127" s="19">
        <f t="shared" si="106"/>
      </c>
      <c r="AW127" s="19">
        <f t="shared" si="106"/>
      </c>
      <c r="AX127" s="19">
        <f t="shared" si="106"/>
      </c>
      <c r="AY127" s="19">
        <f t="shared" si="106"/>
      </c>
      <c r="AZ127" s="19">
        <f t="shared" si="106"/>
      </c>
      <c r="BA127" s="19">
        <f t="shared" si="106"/>
      </c>
      <c r="BB127" s="19">
        <f t="shared" si="106"/>
      </c>
      <c r="BC127" s="19">
        <f t="shared" si="106"/>
      </c>
      <c r="BD127" s="19">
        <f t="shared" si="106"/>
      </c>
      <c r="BE127" s="19">
        <f t="shared" si="106"/>
      </c>
      <c r="BF127" s="19">
        <f t="shared" si="106"/>
      </c>
      <c r="BG127" s="19">
        <f t="shared" si="106"/>
      </c>
      <c r="BH127" s="19">
        <f t="shared" si="106"/>
      </c>
      <c r="BI127" s="19">
        <f t="shared" si="106"/>
      </c>
      <c r="BJ127" s="19">
        <f t="shared" si="106"/>
      </c>
      <c r="BK127" s="19">
        <f t="shared" si="106"/>
      </c>
    </row>
    <row r="128" spans="2:63" ht="12" hidden="1">
      <c r="B128" t="str">
        <f t="shared" si="87"/>
        <v>EPS type II (1.5 lb/cf)</v>
      </c>
      <c r="C128" s="19">
        <f t="shared" si="90"/>
      </c>
      <c r="D128" s="19">
        <f aca="true" t="shared" si="107" ref="D128:R128">IF(LOWER($C26)="x",(1/(1/$C54*D$118/100+$C$6/5.678)*$C$5/1.8*24/$C$8*VLOOKUP($C$7,$I$65:$J$69,2,FALSE)/1000+$L54*D$118/100/$C$9)/10.76,"")</f>
      </c>
      <c r="E128" s="19">
        <f t="shared" si="107"/>
      </c>
      <c r="F128" s="19">
        <f t="shared" si="107"/>
      </c>
      <c r="G128" s="19">
        <f t="shared" si="107"/>
      </c>
      <c r="H128" s="19">
        <f t="shared" si="107"/>
      </c>
      <c r="I128" s="19">
        <f t="shared" si="107"/>
      </c>
      <c r="J128" s="19">
        <f t="shared" si="107"/>
      </c>
      <c r="K128" s="19">
        <f t="shared" si="107"/>
      </c>
      <c r="L128" s="19">
        <f t="shared" si="107"/>
      </c>
      <c r="M128" s="19">
        <f t="shared" si="107"/>
      </c>
      <c r="N128" s="19">
        <f t="shared" si="107"/>
      </c>
      <c r="O128" s="19">
        <f t="shared" si="107"/>
      </c>
      <c r="P128" s="19">
        <f t="shared" si="107"/>
      </c>
      <c r="Q128" s="19">
        <f t="shared" si="107"/>
      </c>
      <c r="R128" s="19">
        <f t="shared" si="107"/>
      </c>
      <c r="S128" s="19">
        <f aca="true" t="shared" si="108" ref="S128:BK128">IF(LOWER($C26)="x",(1/(1/$C54*S$118/100+$C$6/5.678)*$C$5/1.8*24/$C$8*VLOOKUP($C$7,$I$65:$J$69,2,FALSE)/1000+$L54*S$118/100/$C$9)/10.76,"")</f>
      </c>
      <c r="T128" s="19">
        <f t="shared" si="108"/>
      </c>
      <c r="U128" s="19">
        <f t="shared" si="108"/>
      </c>
      <c r="V128" s="19">
        <f t="shared" si="108"/>
      </c>
      <c r="W128" s="19">
        <f t="shared" si="108"/>
      </c>
      <c r="X128" s="19">
        <f t="shared" si="108"/>
      </c>
      <c r="Y128" s="19">
        <f t="shared" si="108"/>
      </c>
      <c r="Z128" s="19">
        <f t="shared" si="108"/>
      </c>
      <c r="AA128" s="19">
        <f t="shared" si="108"/>
      </c>
      <c r="AB128" s="19">
        <f t="shared" si="108"/>
      </c>
      <c r="AC128" s="19">
        <f t="shared" si="108"/>
      </c>
      <c r="AD128" s="19">
        <f t="shared" si="108"/>
      </c>
      <c r="AE128" s="19">
        <f t="shared" si="108"/>
      </c>
      <c r="AF128" s="19">
        <f t="shared" si="108"/>
      </c>
      <c r="AG128" s="19">
        <f t="shared" si="108"/>
      </c>
      <c r="AH128" s="19">
        <f t="shared" si="108"/>
      </c>
      <c r="AI128" s="19">
        <f t="shared" si="108"/>
      </c>
      <c r="AJ128" s="19">
        <f t="shared" si="108"/>
      </c>
      <c r="AK128" s="19">
        <f t="shared" si="108"/>
      </c>
      <c r="AL128" s="19">
        <f t="shared" si="108"/>
      </c>
      <c r="AM128" s="19">
        <f t="shared" si="108"/>
      </c>
      <c r="AN128" s="19">
        <f t="shared" si="108"/>
      </c>
      <c r="AO128" s="19">
        <f t="shared" si="108"/>
      </c>
      <c r="AP128" s="19">
        <f t="shared" si="108"/>
      </c>
      <c r="AQ128" s="19">
        <f t="shared" si="108"/>
      </c>
      <c r="AR128" s="19">
        <f t="shared" si="108"/>
      </c>
      <c r="AS128" s="19">
        <f t="shared" si="108"/>
      </c>
      <c r="AT128" s="19">
        <f t="shared" si="108"/>
      </c>
      <c r="AU128" s="19">
        <f t="shared" si="108"/>
      </c>
      <c r="AV128" s="19">
        <f t="shared" si="108"/>
      </c>
      <c r="AW128" s="19">
        <f t="shared" si="108"/>
      </c>
      <c r="AX128" s="19">
        <f t="shared" si="108"/>
      </c>
      <c r="AY128" s="19">
        <f t="shared" si="108"/>
      </c>
      <c r="AZ128" s="19">
        <f t="shared" si="108"/>
      </c>
      <c r="BA128" s="19">
        <f t="shared" si="108"/>
      </c>
      <c r="BB128" s="19">
        <f t="shared" si="108"/>
      </c>
      <c r="BC128" s="19">
        <f t="shared" si="108"/>
      </c>
      <c r="BD128" s="19">
        <f t="shared" si="108"/>
      </c>
      <c r="BE128" s="19">
        <f t="shared" si="108"/>
      </c>
      <c r="BF128" s="19">
        <f t="shared" si="108"/>
      </c>
      <c r="BG128" s="19">
        <f t="shared" si="108"/>
      </c>
      <c r="BH128" s="19">
        <f t="shared" si="108"/>
      </c>
      <c r="BI128" s="19">
        <f t="shared" si="108"/>
      </c>
      <c r="BJ128" s="19">
        <f t="shared" si="108"/>
      </c>
      <c r="BK128" s="19">
        <f t="shared" si="108"/>
      </c>
    </row>
    <row r="129" spans="2:63" ht="12" hidden="1">
      <c r="B129" t="str">
        <f t="shared" si="87"/>
        <v>EPS type IX (2 lb/cf)</v>
      </c>
      <c r="C129" s="19">
        <f t="shared" si="90"/>
      </c>
      <c r="D129" s="19">
        <f aca="true" t="shared" si="109" ref="D129:R129">IF(LOWER($C27)="x",(1/(1/$C55*D$118/100+$C$6/5.678)*$C$5/1.8*24/$C$8*VLOOKUP($C$7,$I$65:$J$69,2,FALSE)/1000+$L55*D$118/100/$C$9)/10.76,"")</f>
      </c>
      <c r="E129" s="19">
        <f t="shared" si="109"/>
      </c>
      <c r="F129" s="19">
        <f t="shared" si="109"/>
      </c>
      <c r="G129" s="19">
        <f t="shared" si="109"/>
      </c>
      <c r="H129" s="19">
        <f t="shared" si="109"/>
      </c>
      <c r="I129" s="19">
        <f t="shared" si="109"/>
      </c>
      <c r="J129" s="19">
        <f t="shared" si="109"/>
      </c>
      <c r="K129" s="19">
        <f t="shared" si="109"/>
      </c>
      <c r="L129" s="19">
        <f t="shared" si="109"/>
      </c>
      <c r="M129" s="19">
        <f t="shared" si="109"/>
      </c>
      <c r="N129" s="19">
        <f t="shared" si="109"/>
      </c>
      <c r="O129" s="19">
        <f t="shared" si="109"/>
      </c>
      <c r="P129" s="19">
        <f t="shared" si="109"/>
      </c>
      <c r="Q129" s="19">
        <f t="shared" si="109"/>
      </c>
      <c r="R129" s="19">
        <f t="shared" si="109"/>
      </c>
      <c r="S129" s="19">
        <f aca="true" t="shared" si="110" ref="S129:BK129">IF(LOWER($C27)="x",(1/(1/$C55*S$118/100+$C$6/5.678)*$C$5/1.8*24/$C$8*VLOOKUP($C$7,$I$65:$J$69,2,FALSE)/1000+$L55*S$118/100/$C$9)/10.76,"")</f>
      </c>
      <c r="T129" s="19">
        <f t="shared" si="110"/>
      </c>
      <c r="U129" s="19">
        <f t="shared" si="110"/>
      </c>
      <c r="V129" s="19">
        <f t="shared" si="110"/>
      </c>
      <c r="W129" s="19">
        <f t="shared" si="110"/>
      </c>
      <c r="X129" s="19">
        <f t="shared" si="110"/>
      </c>
      <c r="Y129" s="19">
        <f t="shared" si="110"/>
      </c>
      <c r="Z129" s="19">
        <f t="shared" si="110"/>
      </c>
      <c r="AA129" s="19">
        <f t="shared" si="110"/>
      </c>
      <c r="AB129" s="19">
        <f t="shared" si="110"/>
      </c>
      <c r="AC129" s="19">
        <f t="shared" si="110"/>
      </c>
      <c r="AD129" s="19">
        <f t="shared" si="110"/>
      </c>
      <c r="AE129" s="19">
        <f t="shared" si="110"/>
      </c>
      <c r="AF129" s="19">
        <f t="shared" si="110"/>
      </c>
      <c r="AG129" s="19">
        <f t="shared" si="110"/>
      </c>
      <c r="AH129" s="19">
        <f t="shared" si="110"/>
      </c>
      <c r="AI129" s="19">
        <f t="shared" si="110"/>
      </c>
      <c r="AJ129" s="19">
        <f t="shared" si="110"/>
      </c>
      <c r="AK129" s="19">
        <f t="shared" si="110"/>
      </c>
      <c r="AL129" s="19">
        <f t="shared" si="110"/>
      </c>
      <c r="AM129" s="19">
        <f t="shared" si="110"/>
      </c>
      <c r="AN129" s="19">
        <f t="shared" si="110"/>
      </c>
      <c r="AO129" s="19">
        <f t="shared" si="110"/>
      </c>
      <c r="AP129" s="19">
        <f t="shared" si="110"/>
      </c>
      <c r="AQ129" s="19">
        <f t="shared" si="110"/>
      </c>
      <c r="AR129" s="19">
        <f t="shared" si="110"/>
      </c>
      <c r="AS129" s="19">
        <f t="shared" si="110"/>
      </c>
      <c r="AT129" s="19">
        <f t="shared" si="110"/>
      </c>
      <c r="AU129" s="19">
        <f t="shared" si="110"/>
      </c>
      <c r="AV129" s="19">
        <f t="shared" si="110"/>
      </c>
      <c r="AW129" s="19">
        <f t="shared" si="110"/>
      </c>
      <c r="AX129" s="19">
        <f t="shared" si="110"/>
      </c>
      <c r="AY129" s="19">
        <f t="shared" si="110"/>
      </c>
      <c r="AZ129" s="19">
        <f t="shared" si="110"/>
      </c>
      <c r="BA129" s="19">
        <f t="shared" si="110"/>
      </c>
      <c r="BB129" s="19">
        <f t="shared" si="110"/>
      </c>
      <c r="BC129" s="19">
        <f t="shared" si="110"/>
      </c>
      <c r="BD129" s="19">
        <f t="shared" si="110"/>
      </c>
      <c r="BE129" s="19">
        <f t="shared" si="110"/>
      </c>
      <c r="BF129" s="19">
        <f t="shared" si="110"/>
      </c>
      <c r="BG129" s="19">
        <f t="shared" si="110"/>
      </c>
      <c r="BH129" s="19">
        <f t="shared" si="110"/>
      </c>
      <c r="BI129" s="19">
        <f t="shared" si="110"/>
      </c>
      <c r="BJ129" s="19">
        <f t="shared" si="110"/>
      </c>
      <c r="BK129" s="19">
        <f t="shared" si="110"/>
      </c>
    </row>
    <row r="130" spans="2:63" ht="12" hidden="1">
      <c r="B130" t="str">
        <f t="shared" si="87"/>
        <v>Solid PU, n-pentane</v>
      </c>
      <c r="C130" s="19">
        <f t="shared" si="90"/>
      </c>
      <c r="D130" s="19">
        <f aca="true" t="shared" si="111" ref="D130:R130">IF(LOWER($C28)="x",(1/(1/$C56*D$118/100+$C$6/5.678)*$C$5/1.8*24/$C$8*VLOOKUP($C$7,$I$65:$J$69,2,FALSE)/1000+$L56*D$118/100/$C$9)/10.76,"")</f>
      </c>
      <c r="E130" s="19">
        <f t="shared" si="111"/>
      </c>
      <c r="F130" s="19">
        <f t="shared" si="111"/>
      </c>
      <c r="G130" s="19">
        <f t="shared" si="111"/>
      </c>
      <c r="H130" s="19">
        <f t="shared" si="111"/>
      </c>
      <c r="I130" s="19">
        <f t="shared" si="111"/>
      </c>
      <c r="J130" s="19">
        <f t="shared" si="111"/>
      </c>
      <c r="K130" s="19">
        <f t="shared" si="111"/>
      </c>
      <c r="L130" s="19">
        <f t="shared" si="111"/>
      </c>
      <c r="M130" s="19">
        <f t="shared" si="111"/>
      </c>
      <c r="N130" s="19">
        <f t="shared" si="111"/>
      </c>
      <c r="O130" s="19">
        <f t="shared" si="111"/>
      </c>
      <c r="P130" s="19">
        <f t="shared" si="111"/>
      </c>
      <c r="Q130" s="19">
        <f t="shared" si="111"/>
      </c>
      <c r="R130" s="19">
        <f t="shared" si="111"/>
      </c>
      <c r="S130" s="19">
        <f aca="true" t="shared" si="112" ref="S130:BK130">IF(LOWER($C28)="x",(1/(1/$C56*S$118/100+$C$6/5.678)*$C$5/1.8*24/$C$8*VLOOKUP($C$7,$I$65:$J$69,2,FALSE)/1000+$L56*S$118/100/$C$9)/10.76,"")</f>
      </c>
      <c r="T130" s="19">
        <f t="shared" si="112"/>
      </c>
      <c r="U130" s="19">
        <f t="shared" si="112"/>
      </c>
      <c r="V130" s="19">
        <f t="shared" si="112"/>
      </c>
      <c r="W130" s="19">
        <f t="shared" si="112"/>
      </c>
      <c r="X130" s="19">
        <f t="shared" si="112"/>
      </c>
      <c r="Y130" s="19">
        <f t="shared" si="112"/>
      </c>
      <c r="Z130" s="19">
        <f t="shared" si="112"/>
      </c>
      <c r="AA130" s="19">
        <f t="shared" si="112"/>
      </c>
      <c r="AB130" s="19">
        <f t="shared" si="112"/>
      </c>
      <c r="AC130" s="19">
        <f t="shared" si="112"/>
      </c>
      <c r="AD130" s="19">
        <f t="shared" si="112"/>
      </c>
      <c r="AE130" s="19">
        <f t="shared" si="112"/>
      </c>
      <c r="AF130" s="19">
        <f t="shared" si="112"/>
      </c>
      <c r="AG130" s="19">
        <f t="shared" si="112"/>
      </c>
      <c r="AH130" s="19">
        <f t="shared" si="112"/>
      </c>
      <c r="AI130" s="19">
        <f t="shared" si="112"/>
      </c>
      <c r="AJ130" s="19">
        <f t="shared" si="112"/>
      </c>
      <c r="AK130" s="19">
        <f t="shared" si="112"/>
      </c>
      <c r="AL130" s="19">
        <f t="shared" si="112"/>
      </c>
      <c r="AM130" s="19">
        <f t="shared" si="112"/>
      </c>
      <c r="AN130" s="19">
        <f t="shared" si="112"/>
      </c>
      <c r="AO130" s="19">
        <f t="shared" si="112"/>
      </c>
      <c r="AP130" s="19">
        <f t="shared" si="112"/>
      </c>
      <c r="AQ130" s="19">
        <f t="shared" si="112"/>
      </c>
      <c r="AR130" s="19">
        <f t="shared" si="112"/>
      </c>
      <c r="AS130" s="19">
        <f t="shared" si="112"/>
      </c>
      <c r="AT130" s="19">
        <f t="shared" si="112"/>
      </c>
      <c r="AU130" s="19">
        <f t="shared" si="112"/>
      </c>
      <c r="AV130" s="19">
        <f t="shared" si="112"/>
      </c>
      <c r="AW130" s="19">
        <f t="shared" si="112"/>
      </c>
      <c r="AX130" s="19">
        <f t="shared" si="112"/>
      </c>
      <c r="AY130" s="19">
        <f t="shared" si="112"/>
      </c>
      <c r="AZ130" s="19">
        <f t="shared" si="112"/>
      </c>
      <c r="BA130" s="19">
        <f t="shared" si="112"/>
      </c>
      <c r="BB130" s="19">
        <f t="shared" si="112"/>
      </c>
      <c r="BC130" s="19">
        <f t="shared" si="112"/>
      </c>
      <c r="BD130" s="19">
        <f t="shared" si="112"/>
      </c>
      <c r="BE130" s="19">
        <f t="shared" si="112"/>
      </c>
      <c r="BF130" s="19">
        <f t="shared" si="112"/>
      </c>
      <c r="BG130" s="19">
        <f t="shared" si="112"/>
      </c>
      <c r="BH130" s="19">
        <f t="shared" si="112"/>
      </c>
      <c r="BI130" s="19">
        <f t="shared" si="112"/>
      </c>
      <c r="BJ130" s="19">
        <f t="shared" si="112"/>
      </c>
      <c r="BK130" s="19">
        <f t="shared" si="112"/>
      </c>
    </row>
    <row r="131" spans="2:63" ht="12" hidden="1">
      <c r="B131" t="str">
        <f t="shared" si="87"/>
        <v>XPS, CO2</v>
      </c>
      <c r="C131" s="19">
        <f t="shared" si="90"/>
      </c>
      <c r="D131" s="19">
        <f aca="true" t="shared" si="113" ref="D131:R131">IF(LOWER($C29)="x",(1/(1/$C57*D$118/100+$C$6/5.678)*$C$5/1.8*24/$C$8*VLOOKUP($C$7,$I$65:$J$69,2,FALSE)/1000+$L57*D$118/100/$C$9)/10.76,"")</f>
      </c>
      <c r="E131" s="19">
        <f t="shared" si="113"/>
      </c>
      <c r="F131" s="19">
        <f t="shared" si="113"/>
      </c>
      <c r="G131" s="19">
        <f t="shared" si="113"/>
      </c>
      <c r="H131" s="19">
        <f t="shared" si="113"/>
      </c>
      <c r="I131" s="19">
        <f t="shared" si="113"/>
      </c>
      <c r="J131" s="19">
        <f t="shared" si="113"/>
      </c>
      <c r="K131" s="19">
        <f t="shared" si="113"/>
      </c>
      <c r="L131" s="19">
        <f t="shared" si="113"/>
      </c>
      <c r="M131" s="19">
        <f t="shared" si="113"/>
      </c>
      <c r="N131" s="19">
        <f t="shared" si="113"/>
      </c>
      <c r="O131" s="19">
        <f t="shared" si="113"/>
      </c>
      <c r="P131" s="19">
        <f t="shared" si="113"/>
      </c>
      <c r="Q131" s="19">
        <f t="shared" si="113"/>
      </c>
      <c r="R131" s="19">
        <f t="shared" si="113"/>
      </c>
      <c r="S131" s="19">
        <f aca="true" t="shared" si="114" ref="S131:BK131">IF(LOWER($C29)="x",(1/(1/$C57*S$118/100+$C$6/5.678)*$C$5/1.8*24/$C$8*VLOOKUP($C$7,$I$65:$J$69,2,FALSE)/1000+$L57*S$118/100/$C$9)/10.76,"")</f>
      </c>
      <c r="T131" s="19">
        <f t="shared" si="114"/>
      </c>
      <c r="U131" s="19">
        <f t="shared" si="114"/>
      </c>
      <c r="V131" s="19">
        <f t="shared" si="114"/>
      </c>
      <c r="W131" s="19">
        <f t="shared" si="114"/>
      </c>
      <c r="X131" s="19">
        <f t="shared" si="114"/>
      </c>
      <c r="Y131" s="19">
        <f t="shared" si="114"/>
      </c>
      <c r="Z131" s="19">
        <f t="shared" si="114"/>
      </c>
      <c r="AA131" s="19">
        <f t="shared" si="114"/>
      </c>
      <c r="AB131" s="19">
        <f t="shared" si="114"/>
      </c>
      <c r="AC131" s="19">
        <f t="shared" si="114"/>
      </c>
      <c r="AD131" s="19">
        <f t="shared" si="114"/>
      </c>
      <c r="AE131" s="19">
        <f t="shared" si="114"/>
      </c>
      <c r="AF131" s="19">
        <f t="shared" si="114"/>
      </c>
      <c r="AG131" s="19">
        <f t="shared" si="114"/>
      </c>
      <c r="AH131" s="19">
        <f t="shared" si="114"/>
      </c>
      <c r="AI131" s="19">
        <f t="shared" si="114"/>
      </c>
      <c r="AJ131" s="19">
        <f t="shared" si="114"/>
      </c>
      <c r="AK131" s="19">
        <f t="shared" si="114"/>
      </c>
      <c r="AL131" s="19">
        <f t="shared" si="114"/>
      </c>
      <c r="AM131" s="19">
        <f t="shared" si="114"/>
      </c>
      <c r="AN131" s="19">
        <f t="shared" si="114"/>
      </c>
      <c r="AO131" s="19">
        <f t="shared" si="114"/>
      </c>
      <c r="AP131" s="19">
        <f t="shared" si="114"/>
      </c>
      <c r="AQ131" s="19">
        <f t="shared" si="114"/>
      </c>
      <c r="AR131" s="19">
        <f t="shared" si="114"/>
      </c>
      <c r="AS131" s="19">
        <f t="shared" si="114"/>
      </c>
      <c r="AT131" s="19">
        <f t="shared" si="114"/>
      </c>
      <c r="AU131" s="19">
        <f t="shared" si="114"/>
      </c>
      <c r="AV131" s="19">
        <f t="shared" si="114"/>
      </c>
      <c r="AW131" s="19">
        <f t="shared" si="114"/>
      </c>
      <c r="AX131" s="19">
        <f t="shared" si="114"/>
      </c>
      <c r="AY131" s="19">
        <f t="shared" si="114"/>
      </c>
      <c r="AZ131" s="19">
        <f t="shared" si="114"/>
      </c>
      <c r="BA131" s="19">
        <f t="shared" si="114"/>
      </c>
      <c r="BB131" s="19">
        <f t="shared" si="114"/>
      </c>
      <c r="BC131" s="19">
        <f t="shared" si="114"/>
      </c>
      <c r="BD131" s="19">
        <f t="shared" si="114"/>
      </c>
      <c r="BE131" s="19">
        <f t="shared" si="114"/>
      </c>
      <c r="BF131" s="19">
        <f t="shared" si="114"/>
      </c>
      <c r="BG131" s="19">
        <f t="shared" si="114"/>
      </c>
      <c r="BH131" s="19">
        <f t="shared" si="114"/>
      </c>
      <c r="BI131" s="19">
        <f t="shared" si="114"/>
      </c>
      <c r="BJ131" s="19">
        <f t="shared" si="114"/>
      </c>
      <c r="BK131" s="19">
        <f t="shared" si="114"/>
      </c>
    </row>
    <row r="132" spans="2:63" ht="12" hidden="1">
      <c r="B132" t="str">
        <f t="shared" si="87"/>
        <v>XPS, HFC-134a</v>
      </c>
      <c r="C132" s="19">
        <f t="shared" si="90"/>
      </c>
      <c r="D132" s="19">
        <f aca="true" t="shared" si="115" ref="D132:R132">IF(LOWER($C30)="x",(1/(1/$C58*D$118/100+$C$6/5.678)*$C$5/1.8*24/$C$8*VLOOKUP($C$7,$I$65:$J$69,2,FALSE)/1000+$L58*D$118/100/$C$9)/10.76,"")</f>
      </c>
      <c r="E132" s="19">
        <f t="shared" si="115"/>
      </c>
      <c r="F132" s="19">
        <f t="shared" si="115"/>
      </c>
      <c r="G132" s="19">
        <f t="shared" si="115"/>
      </c>
      <c r="H132" s="19">
        <f t="shared" si="115"/>
      </c>
      <c r="I132" s="19">
        <f t="shared" si="115"/>
      </c>
      <c r="J132" s="19">
        <f t="shared" si="115"/>
      </c>
      <c r="K132" s="19">
        <f t="shared" si="115"/>
      </c>
      <c r="L132" s="19">
        <f t="shared" si="115"/>
      </c>
      <c r="M132" s="19">
        <f t="shared" si="115"/>
      </c>
      <c r="N132" s="19">
        <f t="shared" si="115"/>
      </c>
      <c r="O132" s="19">
        <f t="shared" si="115"/>
      </c>
      <c r="P132" s="19">
        <f t="shared" si="115"/>
      </c>
      <c r="Q132" s="19">
        <f t="shared" si="115"/>
      </c>
      <c r="R132" s="19">
        <f t="shared" si="115"/>
      </c>
      <c r="S132" s="19">
        <f aca="true" t="shared" si="116" ref="S132:BK132">IF(LOWER($C30)="x",(1/(1/$C58*S$118/100+$C$6/5.678)*$C$5/1.8*24/$C$8*VLOOKUP($C$7,$I$65:$J$69,2,FALSE)/1000+$L58*S$118/100/$C$9)/10.76,"")</f>
      </c>
      <c r="T132" s="19">
        <f t="shared" si="116"/>
      </c>
      <c r="U132" s="19">
        <f t="shared" si="116"/>
      </c>
      <c r="V132" s="19">
        <f t="shared" si="116"/>
      </c>
      <c r="W132" s="19">
        <f t="shared" si="116"/>
      </c>
      <c r="X132" s="19">
        <f t="shared" si="116"/>
      </c>
      <c r="Y132" s="19">
        <f t="shared" si="116"/>
      </c>
      <c r="Z132" s="19">
        <f t="shared" si="116"/>
      </c>
      <c r="AA132" s="19">
        <f t="shared" si="116"/>
      </c>
      <c r="AB132" s="19">
        <f t="shared" si="116"/>
      </c>
      <c r="AC132" s="19">
        <f t="shared" si="116"/>
      </c>
      <c r="AD132" s="19">
        <f t="shared" si="116"/>
      </c>
      <c r="AE132" s="19">
        <f t="shared" si="116"/>
      </c>
      <c r="AF132" s="19">
        <f t="shared" si="116"/>
      </c>
      <c r="AG132" s="19">
        <f t="shared" si="116"/>
      </c>
      <c r="AH132" s="19">
        <f t="shared" si="116"/>
      </c>
      <c r="AI132" s="19">
        <f t="shared" si="116"/>
      </c>
      <c r="AJ132" s="19">
        <f t="shared" si="116"/>
      </c>
      <c r="AK132" s="19">
        <f t="shared" si="116"/>
      </c>
      <c r="AL132" s="19">
        <f t="shared" si="116"/>
      </c>
      <c r="AM132" s="19">
        <f t="shared" si="116"/>
      </c>
      <c r="AN132" s="19">
        <f t="shared" si="116"/>
      </c>
      <c r="AO132" s="19">
        <f t="shared" si="116"/>
      </c>
      <c r="AP132" s="19">
        <f t="shared" si="116"/>
      </c>
      <c r="AQ132" s="19">
        <f t="shared" si="116"/>
      </c>
      <c r="AR132" s="19">
        <f t="shared" si="116"/>
      </c>
      <c r="AS132" s="19">
        <f t="shared" si="116"/>
      </c>
      <c r="AT132" s="19">
        <f t="shared" si="116"/>
      </c>
      <c r="AU132" s="19">
        <f t="shared" si="116"/>
      </c>
      <c r="AV132" s="19">
        <f t="shared" si="116"/>
      </c>
      <c r="AW132" s="19">
        <f t="shared" si="116"/>
      </c>
      <c r="AX132" s="19">
        <f t="shared" si="116"/>
      </c>
      <c r="AY132" s="19">
        <f t="shared" si="116"/>
      </c>
      <c r="AZ132" s="19">
        <f t="shared" si="116"/>
      </c>
      <c r="BA132" s="19">
        <f t="shared" si="116"/>
      </c>
      <c r="BB132" s="19">
        <f t="shared" si="116"/>
      </c>
      <c r="BC132" s="19">
        <f t="shared" si="116"/>
      </c>
      <c r="BD132" s="19">
        <f t="shared" si="116"/>
      </c>
      <c r="BE132" s="19">
        <f t="shared" si="116"/>
      </c>
      <c r="BF132" s="19">
        <f t="shared" si="116"/>
      </c>
      <c r="BG132" s="19">
        <f t="shared" si="116"/>
      </c>
      <c r="BH132" s="19">
        <f t="shared" si="116"/>
      </c>
      <c r="BI132" s="19">
        <f t="shared" si="116"/>
      </c>
      <c r="BJ132" s="19">
        <f t="shared" si="116"/>
      </c>
      <c r="BK132" s="19">
        <f t="shared" si="116"/>
      </c>
    </row>
    <row r="133" spans="2:63" ht="12" hidden="1">
      <c r="B133" t="str">
        <f t="shared" si="87"/>
        <v>Spray PU, Water/CO2</v>
      </c>
      <c r="C133" s="19">
        <f t="shared" si="90"/>
      </c>
      <c r="D133" s="19">
        <f aca="true" t="shared" si="117" ref="D133:R133">IF(LOWER($C31)="x",(1/(1/$C59*D$118/100+$C$6/5.678)*$C$5/1.8*24/$C$8*VLOOKUP($C$7,$I$65:$J$69,2,FALSE)/1000+$L59*D$118/100/$C$9)/10.76,"")</f>
      </c>
      <c r="E133" s="19">
        <f t="shared" si="117"/>
      </c>
      <c r="F133" s="19">
        <f t="shared" si="117"/>
      </c>
      <c r="G133" s="19">
        <f t="shared" si="117"/>
      </c>
      <c r="H133" s="19">
        <f t="shared" si="117"/>
      </c>
      <c r="I133" s="19">
        <f t="shared" si="117"/>
      </c>
      <c r="J133" s="19">
        <f t="shared" si="117"/>
      </c>
      <c r="K133" s="19">
        <f t="shared" si="117"/>
      </c>
      <c r="L133" s="19">
        <f t="shared" si="117"/>
      </c>
      <c r="M133" s="19">
        <f t="shared" si="117"/>
      </c>
      <c r="N133" s="19">
        <f t="shared" si="117"/>
      </c>
      <c r="O133" s="19">
        <f t="shared" si="117"/>
      </c>
      <c r="P133" s="19">
        <f t="shared" si="117"/>
      </c>
      <c r="Q133" s="19">
        <f t="shared" si="117"/>
      </c>
      <c r="R133" s="19">
        <f t="shared" si="117"/>
      </c>
      <c r="S133" s="19">
        <f aca="true" t="shared" si="118" ref="S133:BK133">IF(LOWER($C31)="x",(1/(1/$C59*S$118/100+$C$6/5.678)*$C$5/1.8*24/$C$8*VLOOKUP($C$7,$I$65:$J$69,2,FALSE)/1000+$L59*S$118/100/$C$9)/10.76,"")</f>
      </c>
      <c r="T133" s="19">
        <f t="shared" si="118"/>
      </c>
      <c r="U133" s="19">
        <f t="shared" si="118"/>
      </c>
      <c r="V133" s="19">
        <f t="shared" si="118"/>
      </c>
      <c r="W133" s="19">
        <f t="shared" si="118"/>
      </c>
      <c r="X133" s="19">
        <f t="shared" si="118"/>
      </c>
      <c r="Y133" s="19">
        <f t="shared" si="118"/>
      </c>
      <c r="Z133" s="19">
        <f t="shared" si="118"/>
      </c>
      <c r="AA133" s="19">
        <f t="shared" si="118"/>
      </c>
      <c r="AB133" s="19">
        <f t="shared" si="118"/>
      </c>
      <c r="AC133" s="19">
        <f t="shared" si="118"/>
      </c>
      <c r="AD133" s="19">
        <f t="shared" si="118"/>
      </c>
      <c r="AE133" s="19">
        <f t="shared" si="118"/>
      </c>
      <c r="AF133" s="19">
        <f t="shared" si="118"/>
      </c>
      <c r="AG133" s="19">
        <f t="shared" si="118"/>
      </c>
      <c r="AH133" s="19">
        <f t="shared" si="118"/>
      </c>
      <c r="AI133" s="19">
        <f t="shared" si="118"/>
      </c>
      <c r="AJ133" s="19">
        <f t="shared" si="118"/>
      </c>
      <c r="AK133" s="19">
        <f t="shared" si="118"/>
      </c>
      <c r="AL133" s="19">
        <f t="shared" si="118"/>
      </c>
      <c r="AM133" s="19">
        <f t="shared" si="118"/>
      </c>
      <c r="AN133" s="19">
        <f t="shared" si="118"/>
      </c>
      <c r="AO133" s="19">
        <f t="shared" si="118"/>
      </c>
      <c r="AP133" s="19">
        <f t="shared" si="118"/>
      </c>
      <c r="AQ133" s="19">
        <f t="shared" si="118"/>
      </c>
      <c r="AR133" s="19">
        <f t="shared" si="118"/>
      </c>
      <c r="AS133" s="19">
        <f t="shared" si="118"/>
      </c>
      <c r="AT133" s="19">
        <f t="shared" si="118"/>
      </c>
      <c r="AU133" s="19">
        <f t="shared" si="118"/>
      </c>
      <c r="AV133" s="19">
        <f t="shared" si="118"/>
      </c>
      <c r="AW133" s="19">
        <f t="shared" si="118"/>
      </c>
      <c r="AX133" s="19">
        <f t="shared" si="118"/>
      </c>
      <c r="AY133" s="19">
        <f t="shared" si="118"/>
      </c>
      <c r="AZ133" s="19">
        <f t="shared" si="118"/>
      </c>
      <c r="BA133" s="19">
        <f t="shared" si="118"/>
      </c>
      <c r="BB133" s="19">
        <f t="shared" si="118"/>
      </c>
      <c r="BC133" s="19">
        <f t="shared" si="118"/>
      </c>
      <c r="BD133" s="19">
        <f t="shared" si="118"/>
      </c>
      <c r="BE133" s="19">
        <f t="shared" si="118"/>
      </c>
      <c r="BF133" s="19">
        <f t="shared" si="118"/>
      </c>
      <c r="BG133" s="19">
        <f t="shared" si="118"/>
      </c>
      <c r="BH133" s="19">
        <f t="shared" si="118"/>
      </c>
      <c r="BI133" s="19">
        <f t="shared" si="118"/>
      </c>
      <c r="BJ133" s="19">
        <f t="shared" si="118"/>
      </c>
      <c r="BK133" s="19">
        <f t="shared" si="118"/>
      </c>
    </row>
    <row r="134" spans="2:63" ht="12" hidden="1">
      <c r="B134" t="str">
        <f t="shared" si="87"/>
        <v>Spray PU, HFC-245fa</v>
      </c>
      <c r="C134" s="19">
        <f t="shared" si="90"/>
      </c>
      <c r="D134" s="19">
        <f aca="true" t="shared" si="119" ref="D134:R134">IF(LOWER($C32)="x",(1/(1/$C60*D$118/100+$C$6/5.678)*$C$5/1.8*24/$C$8*VLOOKUP($C$7,$I$65:$J$69,2,FALSE)/1000+$L60*D$118/100/$C$9)/10.76,"")</f>
      </c>
      <c r="E134" s="19">
        <f t="shared" si="119"/>
      </c>
      <c r="F134" s="19">
        <f t="shared" si="119"/>
      </c>
      <c r="G134" s="19">
        <f t="shared" si="119"/>
      </c>
      <c r="H134" s="19">
        <f t="shared" si="119"/>
      </c>
      <c r="I134" s="19">
        <f t="shared" si="119"/>
      </c>
      <c r="J134" s="19">
        <f t="shared" si="119"/>
      </c>
      <c r="K134" s="19">
        <f t="shared" si="119"/>
      </c>
      <c r="L134" s="19">
        <f t="shared" si="119"/>
      </c>
      <c r="M134" s="19">
        <f t="shared" si="119"/>
      </c>
      <c r="N134" s="19">
        <f t="shared" si="119"/>
      </c>
      <c r="O134" s="19">
        <f t="shared" si="119"/>
      </c>
      <c r="P134" s="19">
        <f t="shared" si="119"/>
      </c>
      <c r="Q134" s="19">
        <f t="shared" si="119"/>
      </c>
      <c r="R134" s="19">
        <f t="shared" si="119"/>
      </c>
      <c r="S134" s="19">
        <f aca="true" t="shared" si="120" ref="S134:BK134">IF(LOWER($C32)="x",(1/(1/$C60*S$118/100+$C$6/5.678)*$C$5/1.8*24/$C$8*VLOOKUP($C$7,$I$65:$J$69,2,FALSE)/1000+$L60*S$118/100/$C$9)/10.76,"")</f>
      </c>
      <c r="T134" s="19">
        <f t="shared" si="120"/>
      </c>
      <c r="U134" s="19">
        <f t="shared" si="120"/>
      </c>
      <c r="V134" s="19">
        <f t="shared" si="120"/>
      </c>
      <c r="W134" s="19">
        <f t="shared" si="120"/>
      </c>
      <c r="X134" s="19">
        <f t="shared" si="120"/>
      </c>
      <c r="Y134" s="19">
        <f t="shared" si="120"/>
      </c>
      <c r="Z134" s="19">
        <f t="shared" si="120"/>
      </c>
      <c r="AA134" s="19">
        <f t="shared" si="120"/>
      </c>
      <c r="AB134" s="19">
        <f t="shared" si="120"/>
      </c>
      <c r="AC134" s="19">
        <f t="shared" si="120"/>
      </c>
      <c r="AD134" s="19">
        <f t="shared" si="120"/>
      </c>
      <c r="AE134" s="19">
        <f t="shared" si="120"/>
      </c>
      <c r="AF134" s="19">
        <f t="shared" si="120"/>
      </c>
      <c r="AG134" s="19">
        <f t="shared" si="120"/>
      </c>
      <c r="AH134" s="19">
        <f t="shared" si="120"/>
      </c>
      <c r="AI134" s="19">
        <f t="shared" si="120"/>
      </c>
      <c r="AJ134" s="19">
        <f t="shared" si="120"/>
      </c>
      <c r="AK134" s="19">
        <f t="shared" si="120"/>
      </c>
      <c r="AL134" s="19">
        <f t="shared" si="120"/>
      </c>
      <c r="AM134" s="19">
        <f t="shared" si="120"/>
      </c>
      <c r="AN134" s="19">
        <f t="shared" si="120"/>
      </c>
      <c r="AO134" s="19">
        <f t="shared" si="120"/>
      </c>
      <c r="AP134" s="19">
        <f t="shared" si="120"/>
      </c>
      <c r="AQ134" s="19">
        <f t="shared" si="120"/>
      </c>
      <c r="AR134" s="19">
        <f t="shared" si="120"/>
      </c>
      <c r="AS134" s="19">
        <f t="shared" si="120"/>
      </c>
      <c r="AT134" s="19">
        <f t="shared" si="120"/>
      </c>
      <c r="AU134" s="19">
        <f t="shared" si="120"/>
      </c>
      <c r="AV134" s="19">
        <f t="shared" si="120"/>
      </c>
      <c r="AW134" s="19">
        <f t="shared" si="120"/>
      </c>
      <c r="AX134" s="19">
        <f t="shared" si="120"/>
      </c>
      <c r="AY134" s="19">
        <f t="shared" si="120"/>
      </c>
      <c r="AZ134" s="19">
        <f t="shared" si="120"/>
      </c>
      <c r="BA134" s="19">
        <f t="shared" si="120"/>
      </c>
      <c r="BB134" s="19">
        <f t="shared" si="120"/>
      </c>
      <c r="BC134" s="19">
        <f t="shared" si="120"/>
      </c>
      <c r="BD134" s="19">
        <f t="shared" si="120"/>
      </c>
      <c r="BE134" s="19">
        <f t="shared" si="120"/>
      </c>
      <c r="BF134" s="19">
        <f t="shared" si="120"/>
      </c>
      <c r="BG134" s="19">
        <f t="shared" si="120"/>
      </c>
      <c r="BH134" s="19">
        <f t="shared" si="120"/>
      </c>
      <c r="BI134" s="19">
        <f t="shared" si="120"/>
      </c>
      <c r="BJ134" s="19">
        <f t="shared" si="120"/>
      </c>
      <c r="BK134" s="19">
        <f t="shared" si="120"/>
      </c>
    </row>
  </sheetData>
  <sheetProtection password="DC2F" sheet="1" objects="1" scenarios="1"/>
  <dataValidations count="3">
    <dataValidation type="list" allowBlank="1" showInputMessage="1" showErrorMessage="1" sqref="C7">
      <formula1>'IP'!$I$65:$I$70</formula1>
    </dataValidation>
    <dataValidation type="list" allowBlank="1" showInputMessage="1" showErrorMessage="1" sqref="C10">
      <formula1>'IP'!$AE$64:$AE$66</formula1>
    </dataValidation>
    <dataValidation type="list" allowBlank="1" showInputMessage="1" showErrorMessage="1" sqref="C11">
      <formula1>'IP'!$AE$68:$AE$69</formula1>
    </dataValidation>
  </dataValidations>
  <printOptions/>
  <pageMargins left="0.75" right="0.75" top="1" bottom="1" header="0.5" footer="0.5"/>
  <pageSetup horizontalDpi="600" verticalDpi="600" orientation="portrait"/>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BK134"/>
  <sheetViews>
    <sheetView workbookViewId="0" topLeftCell="A2">
      <selection activeCell="C18" sqref="C18"/>
    </sheetView>
  </sheetViews>
  <sheetFormatPr defaultColWidth="8.8515625" defaultRowHeight="12.75"/>
  <cols>
    <col min="1" max="1" width="8.8515625" style="0" customWidth="1"/>
    <col min="2" max="2" width="29.28125" style="0" customWidth="1"/>
    <col min="3" max="3" width="10.00390625" style="0" customWidth="1"/>
    <col min="4" max="30" width="8.8515625" style="0" customWidth="1"/>
    <col min="31" max="31" width="9.140625" style="0" hidden="1" customWidth="1"/>
  </cols>
  <sheetData>
    <row r="1" ht="12.75">
      <c r="A1" s="1" t="s">
        <v>93</v>
      </c>
    </row>
    <row r="4" ht="12.75">
      <c r="B4" s="1" t="s">
        <v>15</v>
      </c>
    </row>
    <row r="5" spans="2:3" ht="12.75">
      <c r="B5" t="s">
        <v>33</v>
      </c>
      <c r="C5" s="18">
        <v>4000</v>
      </c>
    </row>
    <row r="6" spans="2:3" ht="12.75">
      <c r="B6" t="s">
        <v>55</v>
      </c>
      <c r="C6" s="23">
        <v>0.18</v>
      </c>
    </row>
    <row r="7" spans="1:3" ht="12.75">
      <c r="A7" s="10"/>
      <c r="B7" t="s">
        <v>3</v>
      </c>
      <c r="C7" s="16" t="s">
        <v>6</v>
      </c>
    </row>
    <row r="8" spans="2:3" ht="12.75">
      <c r="B8" t="s">
        <v>9</v>
      </c>
      <c r="C8" s="17">
        <v>0.9</v>
      </c>
    </row>
    <row r="9" spans="2:3" ht="12.75">
      <c r="B9" t="s">
        <v>36</v>
      </c>
      <c r="C9" s="16">
        <v>50</v>
      </c>
    </row>
    <row r="10" spans="2:3" ht="12.75">
      <c r="B10" t="s">
        <v>32</v>
      </c>
      <c r="C10" s="16" t="s">
        <v>16</v>
      </c>
    </row>
    <row r="11" spans="2:3" ht="12.75">
      <c r="B11" t="s">
        <v>37</v>
      </c>
      <c r="C11" s="16" t="s">
        <v>52</v>
      </c>
    </row>
    <row r="12" spans="2:3" ht="12.75">
      <c r="B12" t="s">
        <v>100</v>
      </c>
      <c r="C12" s="16">
        <v>10</v>
      </c>
    </row>
    <row r="13" spans="2:3" ht="12.75">
      <c r="B13" t="s">
        <v>98</v>
      </c>
      <c r="C13" s="16">
        <v>30</v>
      </c>
    </row>
    <row r="14" spans="2:3" ht="12.75">
      <c r="B14" t="s">
        <v>99</v>
      </c>
      <c r="C14" s="16">
        <v>20</v>
      </c>
    </row>
    <row r="16" ht="12.75">
      <c r="B16" s="1" t="s">
        <v>39</v>
      </c>
    </row>
    <row r="17" spans="1:3" ht="12.75">
      <c r="A17" s="1"/>
      <c r="B17" t="str">
        <f>B46</f>
        <v>Cellulose</v>
      </c>
      <c r="C17" s="16"/>
    </row>
    <row r="18" spans="2:3" ht="12.75">
      <c r="B18" t="str">
        <f aca="true" t="shared" si="0" ref="B18:B32">B47</f>
        <v>Rigid Mineral Wool</v>
      </c>
      <c r="C18" s="16"/>
    </row>
    <row r="19" spans="2:3" ht="12.75">
      <c r="B19" t="str">
        <f t="shared" si="0"/>
        <v>Mineral Wool Batt</v>
      </c>
      <c r="C19" s="16"/>
    </row>
    <row r="20" spans="2:13" ht="12.75">
      <c r="B20" t="str">
        <f t="shared" si="0"/>
        <v>Fiberglass Batt</v>
      </c>
      <c r="C20" s="16"/>
      <c r="E20" s="2"/>
      <c r="F20" s="2"/>
      <c r="G20" s="2"/>
      <c r="H20" s="2"/>
      <c r="I20" s="2"/>
      <c r="J20" s="2"/>
      <c r="K20" s="2"/>
      <c r="L20" s="2"/>
      <c r="M20" s="2"/>
    </row>
    <row r="21" spans="2:13" ht="12.75">
      <c r="B21" t="str">
        <f t="shared" si="0"/>
        <v>Loose Fill Fiberglass</v>
      </c>
      <c r="C21" s="16"/>
      <c r="E21" s="2"/>
      <c r="F21" s="2"/>
      <c r="G21" s="2"/>
      <c r="H21" s="2"/>
      <c r="I21" s="2"/>
      <c r="J21" s="2"/>
      <c r="K21" s="2"/>
      <c r="L21" s="2"/>
      <c r="M21" s="2"/>
    </row>
    <row r="22" spans="2:13" ht="12.75">
      <c r="B22" t="str">
        <f t="shared" si="0"/>
        <v>Dense Pack Blown Fiberglass</v>
      </c>
      <c r="C22" s="16"/>
      <c r="D22" s="8"/>
      <c r="E22" s="2"/>
      <c r="F22" s="2"/>
      <c r="G22" s="2"/>
      <c r="H22" s="2"/>
      <c r="I22" s="2"/>
      <c r="J22" s="2"/>
      <c r="K22" s="2"/>
      <c r="L22" s="2"/>
      <c r="M22" s="2"/>
    </row>
    <row r="23" spans="2:13" ht="12.75">
      <c r="B23" t="str">
        <f t="shared" si="0"/>
        <v>Fiberboard</v>
      </c>
      <c r="C23" s="16"/>
      <c r="D23" s="8"/>
      <c r="E23" s="2"/>
      <c r="F23" s="2"/>
      <c r="G23" s="2"/>
      <c r="H23" s="2"/>
      <c r="I23" s="2"/>
      <c r="J23" s="2"/>
      <c r="K23" s="2"/>
      <c r="L23" s="2"/>
      <c r="M23" s="2"/>
    </row>
    <row r="24" spans="2:13" ht="12.75">
      <c r="B24" t="str">
        <f t="shared" si="0"/>
        <v>EPS type I (1 lb/cf)</v>
      </c>
      <c r="C24" s="16"/>
      <c r="E24" s="2"/>
      <c r="F24" s="2"/>
      <c r="G24" s="2"/>
      <c r="H24" s="2"/>
      <c r="I24" s="2"/>
      <c r="J24" s="2"/>
      <c r="K24" s="2"/>
      <c r="L24" s="2"/>
      <c r="M24" s="2"/>
    </row>
    <row r="25" spans="2:3" ht="12.75">
      <c r="B25" t="str">
        <f t="shared" si="0"/>
        <v>EPS type VII (1.25 lb/cf)</v>
      </c>
      <c r="C25" s="16"/>
    </row>
    <row r="26" spans="2:3" ht="12.75">
      <c r="B26" t="str">
        <f t="shared" si="0"/>
        <v>EPS type II (1.5 lb/cf)</v>
      </c>
      <c r="C26" s="16"/>
    </row>
    <row r="27" spans="2:33" ht="12.75">
      <c r="B27" t="str">
        <f t="shared" si="0"/>
        <v>EPS type IX (2 lb/cf)</v>
      </c>
      <c r="C27" s="16"/>
      <c r="R27" s="3"/>
      <c r="S27" s="3"/>
      <c r="T27" s="3"/>
      <c r="U27" s="3"/>
      <c r="V27" s="3"/>
      <c r="W27" s="3"/>
      <c r="X27" s="3"/>
      <c r="Y27" s="3"/>
      <c r="Z27" s="3"/>
      <c r="AA27" s="3"/>
      <c r="AB27" s="3"/>
      <c r="AC27" s="3"/>
      <c r="AD27" s="3"/>
      <c r="AE27" s="3"/>
      <c r="AF27" s="3"/>
      <c r="AG27" s="3"/>
    </row>
    <row r="28" spans="2:3" ht="12.75">
      <c r="B28" t="str">
        <f t="shared" si="0"/>
        <v>Solid PU, n-pentane</v>
      </c>
      <c r="C28" s="16"/>
    </row>
    <row r="29" spans="2:3" ht="12.75">
      <c r="B29" t="str">
        <f t="shared" si="0"/>
        <v>XPS, CO2</v>
      </c>
      <c r="C29" s="16"/>
    </row>
    <row r="30" spans="2:3" ht="12.75">
      <c r="B30" t="str">
        <f t="shared" si="0"/>
        <v>XPS, HFC-134a</v>
      </c>
      <c r="C30" s="16"/>
    </row>
    <row r="31" spans="2:3" ht="12.75">
      <c r="B31" t="str">
        <f t="shared" si="0"/>
        <v>Spray PU, Water/CO2</v>
      </c>
      <c r="C31" s="16"/>
    </row>
    <row r="32" spans="2:3" ht="12.75">
      <c r="B32" t="str">
        <f t="shared" si="0"/>
        <v>Spray PU, HFC-245fa</v>
      </c>
      <c r="C32" s="16"/>
    </row>
    <row r="37" ht="12" hidden="1">
      <c r="B37" t="e">
        <f>#REF!&amp;"     "&amp;B5&amp;"          "&amp;B7&amp;"                "&amp;B8&amp;"   "&amp;B9&amp;"  "&amp;B10</f>
        <v>#REF!</v>
      </c>
    </row>
    <row r="38" ht="12" hidden="1">
      <c r="B38" t="e">
        <f>TEXT(#REF!,"0.00")&amp;"          "&amp;TEXT(C5,"0,000")&amp;"          "&amp;C7&amp;" "&amp;TEXT(C8,"0.00")&amp;"            "&amp;TEXT(C9,"00")&amp;"               "&amp;C10</f>
        <v>#REF!</v>
      </c>
    </row>
    <row r="44" spans="1:12" ht="12.75">
      <c r="A44" s="1" t="s">
        <v>17</v>
      </c>
      <c r="C44" s="3" t="s">
        <v>21</v>
      </c>
      <c r="D44" s="3" t="s">
        <v>23</v>
      </c>
      <c r="E44" s="3" t="s">
        <v>23</v>
      </c>
      <c r="F44" s="3" t="s">
        <v>24</v>
      </c>
      <c r="G44" s="3" t="s">
        <v>24</v>
      </c>
      <c r="H44" s="3" t="s">
        <v>27</v>
      </c>
      <c r="I44" s="3" t="s">
        <v>28</v>
      </c>
      <c r="J44" s="3" t="s">
        <v>47</v>
      </c>
      <c r="K44" s="3" t="s">
        <v>34</v>
      </c>
      <c r="L44" s="3" t="s">
        <v>34</v>
      </c>
    </row>
    <row r="45" spans="3:12" ht="12.75">
      <c r="C45" s="3" t="s">
        <v>22</v>
      </c>
      <c r="D45" s="3" t="s">
        <v>20</v>
      </c>
      <c r="E45" s="3" t="s">
        <v>2</v>
      </c>
      <c r="F45" s="3" t="str">
        <f>D45</f>
        <v>(kg/m2RSI)</v>
      </c>
      <c r="G45" s="3" t="str">
        <f>E45</f>
        <v>(kg/m3)</v>
      </c>
      <c r="H45" s="3" t="s">
        <v>1</v>
      </c>
      <c r="I45" s="3" t="s">
        <v>20</v>
      </c>
      <c r="J45" s="3" t="s">
        <v>46</v>
      </c>
      <c r="K45" s="3" t="str">
        <f>D45</f>
        <v>(kg/m2RSI)</v>
      </c>
      <c r="L45" t="str">
        <f>E45</f>
        <v>(kg/m3)</v>
      </c>
    </row>
    <row r="46" spans="2:12" ht="12.75">
      <c r="B46" t="s">
        <v>11</v>
      </c>
      <c r="C46" s="4">
        <v>0.039</v>
      </c>
      <c r="D46" s="6">
        <f aca="true" t="shared" si="1" ref="D46:D56">E46*C46</f>
        <v>0.12171802500000001</v>
      </c>
      <c r="E46" s="2">
        <f>(36+61)/2*64.35/1000</f>
        <v>3.120975</v>
      </c>
      <c r="F46" s="3">
        <v>0</v>
      </c>
      <c r="G46" s="2">
        <f aca="true" t="shared" si="2" ref="G46:G61">F46/C46</f>
        <v>0</v>
      </c>
      <c r="H46" s="3">
        <v>0</v>
      </c>
      <c r="I46" s="3">
        <v>0</v>
      </c>
      <c r="J46" s="2">
        <v>0</v>
      </c>
      <c r="K46" s="5">
        <f aca="true" t="shared" si="3" ref="K46:K61">D46+F46</f>
        <v>0.12171802500000001</v>
      </c>
      <c r="L46" s="6">
        <f aca="true" t="shared" si="4" ref="L46:L61">E46+G46</f>
        <v>3.120975</v>
      </c>
    </row>
    <row r="47" spans="2:12" ht="12.75">
      <c r="B47" t="s">
        <v>64</v>
      </c>
      <c r="C47" s="4">
        <v>0.037</v>
      </c>
      <c r="D47" s="6">
        <f>E47*C47</f>
        <v>6.514279199999999</v>
      </c>
      <c r="E47" s="2">
        <f>152*18*64.35/1000</f>
        <v>176.06159999999997</v>
      </c>
      <c r="F47" s="3">
        <v>0</v>
      </c>
      <c r="G47" s="2">
        <f t="shared" si="2"/>
        <v>0</v>
      </c>
      <c r="H47" s="3">
        <v>0</v>
      </c>
      <c r="I47" s="3">
        <v>0</v>
      </c>
      <c r="J47" s="2">
        <v>0</v>
      </c>
      <c r="K47" s="5">
        <f t="shared" si="3"/>
        <v>6.514279199999999</v>
      </c>
      <c r="L47" s="2">
        <f t="shared" si="4"/>
        <v>176.06159999999997</v>
      </c>
    </row>
    <row r="48" spans="2:12" ht="12.75">
      <c r="B48" t="s">
        <v>65</v>
      </c>
      <c r="C48" s="4">
        <v>0.035</v>
      </c>
      <c r="D48" s="6">
        <f t="shared" si="1"/>
        <v>1.297296</v>
      </c>
      <c r="E48" s="2">
        <f>32*18*64.35/1000</f>
        <v>37.065599999999996</v>
      </c>
      <c r="F48" s="3">
        <v>0</v>
      </c>
      <c r="G48" s="2">
        <f t="shared" si="2"/>
        <v>0</v>
      </c>
      <c r="H48" s="3">
        <v>0</v>
      </c>
      <c r="I48" s="3">
        <v>0</v>
      </c>
      <c r="J48" s="2">
        <v>0</v>
      </c>
      <c r="K48" s="5">
        <f t="shared" si="3"/>
        <v>1.297296</v>
      </c>
      <c r="L48" s="2">
        <f t="shared" si="4"/>
        <v>37.065599999999996</v>
      </c>
    </row>
    <row r="49" spans="2:12" ht="12.75">
      <c r="B49" t="s">
        <v>66</v>
      </c>
      <c r="C49" s="4">
        <v>0.044</v>
      </c>
      <c r="D49" s="6">
        <f t="shared" si="1"/>
        <v>0.48399951599999996</v>
      </c>
      <c r="E49" s="2">
        <f>7.7*22.2*64.35/1000</f>
        <v>10.999989</v>
      </c>
      <c r="F49" s="3">
        <v>0</v>
      </c>
      <c r="G49" s="2">
        <f t="shared" si="2"/>
        <v>0</v>
      </c>
      <c r="H49" s="3">
        <v>0</v>
      </c>
      <c r="I49" s="3">
        <v>0</v>
      </c>
      <c r="J49" s="2">
        <v>0</v>
      </c>
      <c r="K49" s="5">
        <f t="shared" si="3"/>
        <v>0.48399951599999996</v>
      </c>
      <c r="L49" s="2">
        <f t="shared" si="4"/>
        <v>10.999989</v>
      </c>
    </row>
    <row r="50" spans="2:12" ht="12.75">
      <c r="B50" t="s">
        <v>67</v>
      </c>
      <c r="C50" s="4">
        <v>0.063</v>
      </c>
      <c r="D50" s="6">
        <f t="shared" si="1"/>
        <v>0.692999307</v>
      </c>
      <c r="E50" s="2">
        <f>7.7*22.2*64.35/1000</f>
        <v>10.999989</v>
      </c>
      <c r="F50" s="3">
        <v>0</v>
      </c>
      <c r="G50" s="2">
        <f t="shared" si="2"/>
        <v>0</v>
      </c>
      <c r="H50" s="3">
        <v>0</v>
      </c>
      <c r="I50" s="3">
        <v>0</v>
      </c>
      <c r="J50" s="2">
        <v>0</v>
      </c>
      <c r="K50" s="5">
        <f t="shared" si="3"/>
        <v>0.692999307</v>
      </c>
      <c r="L50" s="2">
        <f t="shared" si="4"/>
        <v>10.999989</v>
      </c>
    </row>
    <row r="51" spans="2:12" ht="12.75">
      <c r="B51" t="s">
        <v>68</v>
      </c>
      <c r="C51" s="4">
        <v>0.034</v>
      </c>
      <c r="D51" s="6">
        <f t="shared" si="1"/>
        <v>1.398855744</v>
      </c>
      <c r="E51" s="2">
        <f>28.8*22.2*64.35/1000</f>
        <v>41.142815999999996</v>
      </c>
      <c r="F51" s="3">
        <v>0</v>
      </c>
      <c r="G51" s="2">
        <f t="shared" si="2"/>
        <v>0</v>
      </c>
      <c r="H51" s="3">
        <v>0</v>
      </c>
      <c r="I51" s="3">
        <v>0</v>
      </c>
      <c r="J51" s="2">
        <v>0</v>
      </c>
      <c r="K51" s="5">
        <f t="shared" si="3"/>
        <v>1.398855744</v>
      </c>
      <c r="L51" s="2">
        <f t="shared" si="4"/>
        <v>41.142815999999996</v>
      </c>
    </row>
    <row r="52" spans="2:12" ht="12.75">
      <c r="B52" t="s">
        <v>18</v>
      </c>
      <c r="C52" s="4">
        <v>0.055</v>
      </c>
      <c r="D52" s="6">
        <f>E52*C52</f>
        <v>11.111475375</v>
      </c>
      <c r="E52" s="2">
        <f>(11.2+11.8)/2*273*64.35/1000</f>
        <v>202.02682499999997</v>
      </c>
      <c r="F52" s="3">
        <v>0</v>
      </c>
      <c r="G52" s="2">
        <f t="shared" si="2"/>
        <v>0</v>
      </c>
      <c r="H52" s="3">
        <v>0</v>
      </c>
      <c r="I52" s="3">
        <v>0</v>
      </c>
      <c r="J52" s="2">
        <v>0</v>
      </c>
      <c r="K52" s="5">
        <f t="shared" si="3"/>
        <v>11.111475375</v>
      </c>
      <c r="L52" s="2">
        <f t="shared" si="4"/>
        <v>202.02682499999997</v>
      </c>
    </row>
    <row r="53" spans="2:12" ht="12.75">
      <c r="B53" t="s">
        <v>69</v>
      </c>
      <c r="C53" s="4">
        <v>0.04</v>
      </c>
      <c r="D53" s="6">
        <f t="shared" si="1"/>
        <v>5.2303679999999995</v>
      </c>
      <c r="E53" s="2">
        <f>16*127*64.35/1000</f>
        <v>130.7592</v>
      </c>
      <c r="F53" s="6">
        <f aca="true" t="shared" si="5" ref="F53:F61">H53*I53*J53</f>
        <v>0.26880000000000004</v>
      </c>
      <c r="G53" s="2">
        <f t="shared" si="2"/>
        <v>6.720000000000001</v>
      </c>
      <c r="H53" s="3">
        <f>H57</f>
        <v>7</v>
      </c>
      <c r="I53" s="4">
        <f>I57</f>
        <v>0.038400000000000004</v>
      </c>
      <c r="J53" s="6">
        <v>1</v>
      </c>
      <c r="K53" s="5">
        <f t="shared" si="3"/>
        <v>5.499167999999999</v>
      </c>
      <c r="L53" s="2">
        <f t="shared" si="4"/>
        <v>137.4792</v>
      </c>
    </row>
    <row r="54" spans="2:12" ht="12.75">
      <c r="B54" t="s">
        <v>70</v>
      </c>
      <c r="C54" s="11">
        <v>0.038</v>
      </c>
      <c r="D54" s="6">
        <f t="shared" si="1"/>
        <v>6.211062</v>
      </c>
      <c r="E54" s="2">
        <f>20*127*64.35/1000</f>
        <v>163.449</v>
      </c>
      <c r="F54" s="6">
        <f t="shared" si="5"/>
        <v>0.26880000000000004</v>
      </c>
      <c r="G54" s="2">
        <f t="shared" si="2"/>
        <v>7.073684210526317</v>
      </c>
      <c r="H54" s="3">
        <f>H57</f>
        <v>7</v>
      </c>
      <c r="I54" s="4">
        <f>I57</f>
        <v>0.038400000000000004</v>
      </c>
      <c r="J54" s="6">
        <v>1</v>
      </c>
      <c r="K54" s="5">
        <f t="shared" si="3"/>
        <v>6.479862</v>
      </c>
      <c r="L54" s="2">
        <f t="shared" si="4"/>
        <v>170.52268421052634</v>
      </c>
    </row>
    <row r="55" spans="2:12" ht="12.75">
      <c r="B55" t="s">
        <v>71</v>
      </c>
      <c r="C55" s="11">
        <v>0.036</v>
      </c>
      <c r="D55" s="6">
        <f t="shared" si="1"/>
        <v>7.060996799999999</v>
      </c>
      <c r="E55" s="2">
        <f>24*127*64.35/1000</f>
        <v>196.13879999999997</v>
      </c>
      <c r="F55" s="6">
        <f t="shared" si="5"/>
        <v>0.26880000000000004</v>
      </c>
      <c r="G55" s="2">
        <f t="shared" si="2"/>
        <v>7.466666666666669</v>
      </c>
      <c r="H55" s="3">
        <f>H57</f>
        <v>7</v>
      </c>
      <c r="I55" s="4">
        <f>I57</f>
        <v>0.038400000000000004</v>
      </c>
      <c r="J55" s="6">
        <v>1</v>
      </c>
      <c r="K55" s="5">
        <f t="shared" si="3"/>
        <v>7.329796799999999</v>
      </c>
      <c r="L55" s="2">
        <f t="shared" si="4"/>
        <v>203.60546666666664</v>
      </c>
    </row>
    <row r="56" spans="2:12" ht="12.75">
      <c r="B56" t="s">
        <v>72</v>
      </c>
      <c r="C56" s="4">
        <v>0.034</v>
      </c>
      <c r="D56" s="6">
        <f t="shared" si="1"/>
        <v>8.8916256</v>
      </c>
      <c r="E56" s="2">
        <f>32*127*64.35/1000</f>
        <v>261.5184</v>
      </c>
      <c r="F56" s="6">
        <f t="shared" si="5"/>
        <v>0.26880000000000004</v>
      </c>
      <c r="G56" s="2">
        <f t="shared" si="2"/>
        <v>7.905882352941177</v>
      </c>
      <c r="H56" s="3">
        <f>H57</f>
        <v>7</v>
      </c>
      <c r="I56" s="4">
        <f>I57</f>
        <v>0.038400000000000004</v>
      </c>
      <c r="J56" s="6">
        <v>1</v>
      </c>
      <c r="K56" s="5">
        <f t="shared" si="3"/>
        <v>9.1604256</v>
      </c>
      <c r="L56" s="2">
        <f t="shared" si="4"/>
        <v>269.4242823529412</v>
      </c>
    </row>
    <row r="57" spans="2:12" ht="12.75">
      <c r="B57" t="s">
        <v>12</v>
      </c>
      <c r="C57" s="11">
        <v>0.024</v>
      </c>
      <c r="D57" s="6">
        <v>6.7706496</v>
      </c>
      <c r="E57" s="2">
        <f>D57/C57</f>
        <v>282.11039999999997</v>
      </c>
      <c r="F57" s="6">
        <f t="shared" si="5"/>
        <v>0.07632641788715303</v>
      </c>
      <c r="G57" s="2">
        <f t="shared" si="2"/>
        <v>3.180267411964709</v>
      </c>
      <c r="H57" s="3">
        <v>7</v>
      </c>
      <c r="I57" s="4">
        <v>0.038400000000000004</v>
      </c>
      <c r="J57" s="6">
        <f>IF($C$10="Low",D66,IF($C$10="High",E66,F66))</f>
        <v>0.283952447496849</v>
      </c>
      <c r="K57" s="5">
        <f t="shared" si="3"/>
        <v>6.846976017887153</v>
      </c>
      <c r="L57" s="2">
        <f t="shared" si="4"/>
        <v>285.2906674119647</v>
      </c>
    </row>
    <row r="58" spans="2:12" ht="12.75">
      <c r="B58" t="s">
        <v>13</v>
      </c>
      <c r="C58" s="11">
        <v>0.033</v>
      </c>
      <c r="D58" s="6">
        <v>6.068044125</v>
      </c>
      <c r="E58" s="2">
        <f>D58/C58</f>
        <v>183.880125</v>
      </c>
      <c r="F58" s="6">
        <f t="shared" si="5"/>
        <v>0.05361358789859319</v>
      </c>
      <c r="G58" s="2">
        <f t="shared" si="2"/>
        <v>1.6246541787452482</v>
      </c>
      <c r="H58" s="3">
        <v>1</v>
      </c>
      <c r="I58" s="4">
        <v>0.05940000000000001</v>
      </c>
      <c r="J58" s="6">
        <f>IF($C$10="Low",D69,IF($C$10="High",E69,F69))</f>
        <v>0.9025856548584711</v>
      </c>
      <c r="K58" s="5">
        <f t="shared" si="3"/>
        <v>6.121657712898593</v>
      </c>
      <c r="L58" s="2">
        <f t="shared" si="4"/>
        <v>185.50477917874525</v>
      </c>
    </row>
    <row r="59" spans="2:12" ht="12.75">
      <c r="B59" t="s">
        <v>19</v>
      </c>
      <c r="C59" s="11">
        <v>0.029</v>
      </c>
      <c r="D59" s="6">
        <v>5.332523625</v>
      </c>
      <c r="E59" s="2">
        <f>D59/C59</f>
        <v>183.880125</v>
      </c>
      <c r="F59" s="6">
        <f t="shared" si="5"/>
        <v>67.37440879256545</v>
      </c>
      <c r="G59" s="2">
        <f t="shared" si="2"/>
        <v>2323.2554756057048</v>
      </c>
      <c r="H59" s="3">
        <v>1430</v>
      </c>
      <c r="I59" s="4">
        <v>0.05220000000000001</v>
      </c>
      <c r="J59" s="6">
        <f>IF($C$10="Low",D70,IF($C$10="High",E70,F70))</f>
        <v>0.9025856548584711</v>
      </c>
      <c r="K59" s="5">
        <f t="shared" si="3"/>
        <v>72.70693241756544</v>
      </c>
      <c r="L59" s="2">
        <f t="shared" si="4"/>
        <v>2507.135600605705</v>
      </c>
    </row>
    <row r="60" spans="2:12" ht="12.75">
      <c r="B60" t="s">
        <v>14</v>
      </c>
      <c r="C60" s="11">
        <v>0.029</v>
      </c>
      <c r="D60" s="6">
        <v>12.9594465</v>
      </c>
      <c r="E60" s="2">
        <f>D60/C60</f>
        <v>446.8774655172414</v>
      </c>
      <c r="F60" s="6">
        <f t="shared" si="5"/>
        <v>0.016790786188272053</v>
      </c>
      <c r="G60" s="2">
        <f t="shared" si="2"/>
        <v>0.5789926271817949</v>
      </c>
      <c r="H60" s="3">
        <v>1</v>
      </c>
      <c r="I60" s="4">
        <v>0.035</v>
      </c>
      <c r="J60" s="6">
        <f>IF($C$10="Low",D73,IF($C$10="High",E73,F73))</f>
        <v>0.47973674823634427</v>
      </c>
      <c r="K60" s="5">
        <f t="shared" si="3"/>
        <v>12.976237286188272</v>
      </c>
      <c r="L60" s="2">
        <f t="shared" si="4"/>
        <v>447.45645814442315</v>
      </c>
    </row>
    <row r="61" spans="2:12" ht="12.75">
      <c r="B61" t="s">
        <v>63</v>
      </c>
      <c r="C61" s="13">
        <v>0.024</v>
      </c>
      <c r="D61" s="6">
        <v>8.3927844</v>
      </c>
      <c r="E61" s="2">
        <f>D61/C61</f>
        <v>349.69935</v>
      </c>
      <c r="F61" s="6">
        <f t="shared" si="5"/>
        <v>17.29450977392021</v>
      </c>
      <c r="G61" s="2">
        <f t="shared" si="2"/>
        <v>720.6045739133422</v>
      </c>
      <c r="H61" s="3">
        <v>1030</v>
      </c>
      <c r="I61" s="4">
        <v>0.035</v>
      </c>
      <c r="J61" s="6">
        <f>IF($C$10="Low",D74,IF($C$10="High",E74,F74))</f>
        <v>0.47973674823634427</v>
      </c>
      <c r="K61" s="5">
        <f t="shared" si="3"/>
        <v>25.68729417392021</v>
      </c>
      <c r="L61" s="2">
        <f t="shared" si="4"/>
        <v>1070.3039239133423</v>
      </c>
    </row>
    <row r="62" s="9" customFormat="1" ht="12.75">
      <c r="C62" s="21"/>
    </row>
    <row r="63" spans="1:8" ht="12.75">
      <c r="A63" s="1" t="s">
        <v>25</v>
      </c>
      <c r="C63" s="3" t="s">
        <v>26</v>
      </c>
      <c r="D63" t="s">
        <v>29</v>
      </c>
      <c r="H63" s="1" t="s">
        <v>4</v>
      </c>
    </row>
    <row r="64" spans="1:8" ht="12.75">
      <c r="A64" s="1"/>
      <c r="C64" s="3"/>
      <c r="D64" s="3" t="s">
        <v>31</v>
      </c>
      <c r="E64" s="3" t="s">
        <v>16</v>
      </c>
      <c r="F64" s="3" t="s">
        <v>30</v>
      </c>
      <c r="H64" s="1"/>
    </row>
    <row r="65" spans="4:10" ht="12.75">
      <c r="D65" s="3">
        <v>0.002</v>
      </c>
      <c r="E65" s="3">
        <v>0.005</v>
      </c>
      <c r="F65" s="7">
        <v>1</v>
      </c>
      <c r="I65" s="8"/>
      <c r="J65" t="s">
        <v>5</v>
      </c>
    </row>
    <row r="66" spans="2:31" ht="12.75">
      <c r="B66" t="s">
        <v>12</v>
      </c>
      <c r="C66" s="3">
        <v>0.08</v>
      </c>
      <c r="D66" s="4">
        <f>1-(1-$C66)*(1-D$65)^$C$9</f>
        <v>0.16763292743628688</v>
      </c>
      <c r="E66" s="4">
        <f>1-(1-$C66)*(1-E$65)^$C$9</f>
        <v>0.283952447496849</v>
      </c>
      <c r="F66" s="6">
        <f>1-(1-$C66)*(1-F$65)^$C$9</f>
        <v>1</v>
      </c>
      <c r="I66" s="8" t="s">
        <v>8</v>
      </c>
      <c r="J66" s="4">
        <v>0.05</v>
      </c>
      <c r="K66" t="s">
        <v>40</v>
      </c>
      <c r="AE66" t="s">
        <v>31</v>
      </c>
    </row>
    <row r="67" spans="3:31" ht="12.75">
      <c r="C67" s="3"/>
      <c r="D67" s="4"/>
      <c r="E67" s="4"/>
      <c r="F67" s="6"/>
      <c r="I67" s="8" t="s">
        <v>6</v>
      </c>
      <c r="J67" s="4">
        <v>0.232</v>
      </c>
      <c r="K67" t="s">
        <v>41</v>
      </c>
      <c r="AE67" t="s">
        <v>16</v>
      </c>
    </row>
    <row r="68" spans="4:31" ht="12.75">
      <c r="D68" s="3">
        <v>0.0075</v>
      </c>
      <c r="E68" s="3">
        <v>0.04</v>
      </c>
      <c r="F68" s="7">
        <v>1</v>
      </c>
      <c r="I68" s="8" t="s">
        <v>0</v>
      </c>
      <c r="J68" s="4">
        <v>0.213</v>
      </c>
      <c r="K68" t="s">
        <v>41</v>
      </c>
      <c r="AE68" t="s">
        <v>30</v>
      </c>
    </row>
    <row r="69" spans="2:11" ht="12.75">
      <c r="B69" t="s">
        <v>13</v>
      </c>
      <c r="C69" s="3">
        <v>0.25</v>
      </c>
      <c r="D69" s="4">
        <f aca="true" t="shared" si="6" ref="D69:F70">1-(1-$C69)*(1-D$68)^$C$9</f>
        <v>0.48526104663117897</v>
      </c>
      <c r="E69" s="4">
        <f t="shared" si="6"/>
        <v>0.9025856548584711</v>
      </c>
      <c r="F69" s="6">
        <f t="shared" si="6"/>
        <v>1</v>
      </c>
      <c r="I69" s="12" t="s">
        <v>42</v>
      </c>
      <c r="J69" s="13">
        <v>0.25</v>
      </c>
      <c r="K69" s="14" t="s">
        <v>41</v>
      </c>
    </row>
    <row r="70" spans="2:31" ht="12.75">
      <c r="B70" t="s">
        <v>19</v>
      </c>
      <c r="C70" s="3">
        <v>0.25</v>
      </c>
      <c r="D70" s="4">
        <f t="shared" si="6"/>
        <v>0.48526104663117897</v>
      </c>
      <c r="E70" s="4">
        <f t="shared" si="6"/>
        <v>0.9025856548584711</v>
      </c>
      <c r="F70" s="6">
        <f t="shared" si="6"/>
        <v>1</v>
      </c>
      <c r="I70" s="8" t="s">
        <v>7</v>
      </c>
      <c r="J70" s="4">
        <v>0.606</v>
      </c>
      <c r="K70" t="s">
        <v>41</v>
      </c>
      <c r="AE70" t="s">
        <v>52</v>
      </c>
    </row>
    <row r="71" spans="3:31" ht="12.75">
      <c r="C71" s="3"/>
      <c r="D71" s="4"/>
      <c r="E71" s="4"/>
      <c r="F71" s="6"/>
      <c r="I71" s="8" t="s">
        <v>108</v>
      </c>
      <c r="J71" s="4">
        <v>0.055</v>
      </c>
      <c r="K71" t="s">
        <v>109</v>
      </c>
      <c r="AE71" t="s">
        <v>50</v>
      </c>
    </row>
    <row r="72" spans="4:6" ht="12.75">
      <c r="D72" s="3">
        <v>0.011</v>
      </c>
      <c r="E72" s="3">
        <v>0.011</v>
      </c>
      <c r="F72" s="7">
        <v>1</v>
      </c>
    </row>
    <row r="73" spans="2:31" ht="12.75">
      <c r="B73" t="s">
        <v>14</v>
      </c>
      <c r="C73" s="6">
        <f>AVERAGE(6.4,11.8,11.8,6.4,11.8,9.1)/100</f>
        <v>0.0955</v>
      </c>
      <c r="D73" s="4">
        <f aca="true" t="shared" si="7" ref="D73:F74">1-(1-$C73)*(1-D$72)^$C$9</f>
        <v>0.47973674823634427</v>
      </c>
      <c r="E73" s="4">
        <f t="shared" si="7"/>
        <v>0.47973674823634427</v>
      </c>
      <c r="F73" s="6">
        <f t="shared" si="7"/>
        <v>1</v>
      </c>
      <c r="AE73" t="s">
        <v>43</v>
      </c>
    </row>
    <row r="74" spans="2:31" ht="12.75">
      <c r="B74" t="s">
        <v>63</v>
      </c>
      <c r="C74" s="6">
        <f>AVERAGE(6.4,11.8,11.8,6.4,11.8,9.1)/100</f>
        <v>0.0955</v>
      </c>
      <c r="D74" s="4">
        <f t="shared" si="7"/>
        <v>0.47973674823634427</v>
      </c>
      <c r="E74" s="4">
        <f t="shared" si="7"/>
        <v>0.47973674823634427</v>
      </c>
      <c r="F74" s="6">
        <f t="shared" si="7"/>
        <v>1</v>
      </c>
      <c r="AE74" t="s">
        <v>45</v>
      </c>
    </row>
    <row r="75" ht="12.75">
      <c r="AE75" t="s">
        <v>44</v>
      </c>
    </row>
    <row r="76" ht="12.75">
      <c r="A76" s="1" t="s">
        <v>10</v>
      </c>
    </row>
    <row r="77" spans="2:3" ht="12.75">
      <c r="B77" t="str">
        <f>IF($C$11="Final Rsi",B97,B116)</f>
        <v>Net Impact (kgCO2eq/m2a)</v>
      </c>
      <c r="C77" t="str">
        <f aca="true" t="shared" si="8" ref="C77:C94">IF($C$11="R Value",C97,C116)</f>
        <v>Whole Assembly Rsi (m2K/W)</v>
      </c>
    </row>
    <row r="78" spans="3:63" ht="12.75">
      <c r="C78" s="2">
        <f t="shared" si="8"/>
        <v>0.18</v>
      </c>
      <c r="D78" s="2">
        <f aca="true" t="shared" si="9" ref="D78:AD78">IF($C$11="R Value",D98,D117)</f>
        <v>1.18</v>
      </c>
      <c r="E78" s="2">
        <f t="shared" si="9"/>
        <v>2.1799999999999997</v>
      </c>
      <c r="F78" s="2">
        <f t="shared" si="9"/>
        <v>3.1799999999999997</v>
      </c>
      <c r="G78" s="2">
        <f t="shared" si="9"/>
        <v>4.18</v>
      </c>
      <c r="H78" s="2">
        <f t="shared" si="9"/>
        <v>5.18</v>
      </c>
      <c r="I78" s="2">
        <f t="shared" si="9"/>
        <v>6.18</v>
      </c>
      <c r="J78" s="2">
        <f t="shared" si="9"/>
        <v>7.18</v>
      </c>
      <c r="K78" s="2">
        <f t="shared" si="9"/>
        <v>8.18</v>
      </c>
      <c r="L78" s="2">
        <f t="shared" si="9"/>
        <v>9.18</v>
      </c>
      <c r="M78" s="2">
        <f t="shared" si="9"/>
        <v>10.18</v>
      </c>
      <c r="N78" s="2">
        <f t="shared" si="9"/>
        <v>11.18</v>
      </c>
      <c r="O78" s="2">
        <f t="shared" si="9"/>
        <v>12.18</v>
      </c>
      <c r="P78" s="2">
        <f t="shared" si="9"/>
        <v>13.18</v>
      </c>
      <c r="Q78" s="2">
        <f t="shared" si="9"/>
        <v>14.18</v>
      </c>
      <c r="R78" s="2">
        <f t="shared" si="9"/>
        <v>15.18</v>
      </c>
      <c r="S78" s="2">
        <f t="shared" si="9"/>
        <v>16.18</v>
      </c>
      <c r="T78" s="2">
        <f t="shared" si="9"/>
        <v>17.18</v>
      </c>
      <c r="U78" s="2">
        <f t="shared" si="9"/>
        <v>18.18</v>
      </c>
      <c r="V78" s="2">
        <f t="shared" si="9"/>
        <v>19.18</v>
      </c>
      <c r="W78" s="2">
        <f t="shared" si="9"/>
        <v>20.18</v>
      </c>
      <c r="X78" s="2">
        <f t="shared" si="9"/>
        <v>21.18</v>
      </c>
      <c r="Y78" s="2">
        <f t="shared" si="9"/>
        <v>22.18</v>
      </c>
      <c r="Z78" s="2">
        <f t="shared" si="9"/>
        <v>23.18</v>
      </c>
      <c r="AA78" s="2">
        <f t="shared" si="9"/>
        <v>24.18</v>
      </c>
      <c r="AB78" s="2">
        <f t="shared" si="9"/>
        <v>25.18</v>
      </c>
      <c r="AC78" s="2">
        <f t="shared" si="9"/>
        <v>26.18</v>
      </c>
      <c r="AD78" s="2">
        <f t="shared" si="9"/>
        <v>27.18</v>
      </c>
      <c r="AE78" s="2">
        <f aca="true" t="shared" si="10" ref="AE78:BK78">IF($C$11="R Value",AE98,AE117)</f>
        <v>28.18</v>
      </c>
      <c r="AF78" s="2">
        <f t="shared" si="10"/>
        <v>29.18</v>
      </c>
      <c r="AG78" s="2">
        <f t="shared" si="10"/>
        <v>30.18</v>
      </c>
      <c r="AH78" s="2">
        <f t="shared" si="10"/>
        <v>31.18</v>
      </c>
      <c r="AI78" s="2">
        <f t="shared" si="10"/>
        <v>32.18</v>
      </c>
      <c r="AJ78" s="2">
        <f t="shared" si="10"/>
        <v>33.18</v>
      </c>
      <c r="AK78" s="2">
        <f t="shared" si="10"/>
        <v>34.18</v>
      </c>
      <c r="AL78" s="2">
        <f t="shared" si="10"/>
        <v>35.18</v>
      </c>
      <c r="AM78" s="2">
        <f t="shared" si="10"/>
        <v>36.18</v>
      </c>
      <c r="AN78" s="2">
        <f t="shared" si="10"/>
        <v>37.18</v>
      </c>
      <c r="AO78" s="2">
        <f t="shared" si="10"/>
        <v>38.18</v>
      </c>
      <c r="AP78" s="2">
        <f t="shared" si="10"/>
        <v>39.18</v>
      </c>
      <c r="AQ78" s="2">
        <f t="shared" si="10"/>
        <v>40.18</v>
      </c>
      <c r="AR78" s="2">
        <f t="shared" si="10"/>
        <v>41.18</v>
      </c>
      <c r="AS78" s="2">
        <f t="shared" si="10"/>
        <v>42.18</v>
      </c>
      <c r="AT78" s="2">
        <f t="shared" si="10"/>
        <v>43.18</v>
      </c>
      <c r="AU78" s="2">
        <f t="shared" si="10"/>
        <v>44.18</v>
      </c>
      <c r="AV78" s="2">
        <f t="shared" si="10"/>
        <v>45.18</v>
      </c>
      <c r="AW78" s="2">
        <f t="shared" si="10"/>
        <v>46.18</v>
      </c>
      <c r="AX78" s="2">
        <f t="shared" si="10"/>
        <v>47.18</v>
      </c>
      <c r="AY78" s="2">
        <f t="shared" si="10"/>
        <v>48.18</v>
      </c>
      <c r="AZ78" s="2">
        <f t="shared" si="10"/>
        <v>49.18</v>
      </c>
      <c r="BA78" s="2">
        <f t="shared" si="10"/>
        <v>50.18</v>
      </c>
      <c r="BB78" s="2">
        <f t="shared" si="10"/>
        <v>51.18</v>
      </c>
      <c r="BC78" s="2">
        <f t="shared" si="10"/>
        <v>52.18</v>
      </c>
      <c r="BD78" s="2">
        <f t="shared" si="10"/>
        <v>53.18</v>
      </c>
      <c r="BE78" s="2">
        <f t="shared" si="10"/>
        <v>54.18</v>
      </c>
      <c r="BF78" s="2">
        <f t="shared" si="10"/>
        <v>55.18</v>
      </c>
      <c r="BG78" s="2">
        <f t="shared" si="10"/>
        <v>56.18</v>
      </c>
      <c r="BH78" s="2">
        <f t="shared" si="10"/>
        <v>57.18</v>
      </c>
      <c r="BI78" s="2">
        <f t="shared" si="10"/>
        <v>58.18</v>
      </c>
      <c r="BJ78" s="2">
        <f t="shared" si="10"/>
        <v>59.18</v>
      </c>
      <c r="BK78" s="2">
        <f t="shared" si="10"/>
        <v>60.18</v>
      </c>
    </row>
    <row r="79" spans="2:63" ht="12.75">
      <c r="B79" t="str">
        <f aca="true" t="shared" si="11" ref="B79:B94">IF($C$11="Final Rsi",B99,B118)</f>
        <v>Cellulose</v>
      </c>
      <c r="C79" s="5">
        <f t="shared" si="8"/>
      </c>
      <c r="D79" s="5">
        <f aca="true" t="shared" si="12" ref="D79:AD79">IF($C$11="R Value",D99,D118)</f>
      </c>
      <c r="E79" s="5">
        <f t="shared" si="12"/>
      </c>
      <c r="F79" s="5">
        <f t="shared" si="12"/>
      </c>
      <c r="G79" s="5">
        <f t="shared" si="12"/>
      </c>
      <c r="H79" s="5">
        <f t="shared" si="12"/>
      </c>
      <c r="I79" s="5">
        <f t="shared" si="12"/>
      </c>
      <c r="J79" s="5">
        <f t="shared" si="12"/>
      </c>
      <c r="K79" s="5">
        <f t="shared" si="12"/>
      </c>
      <c r="L79" s="5">
        <f t="shared" si="12"/>
      </c>
      <c r="M79" s="5">
        <f t="shared" si="12"/>
      </c>
      <c r="N79" s="5">
        <f t="shared" si="12"/>
      </c>
      <c r="O79" s="5">
        <f t="shared" si="12"/>
      </c>
      <c r="P79" s="5">
        <f t="shared" si="12"/>
      </c>
      <c r="Q79" s="5">
        <f t="shared" si="12"/>
      </c>
      <c r="R79" s="5">
        <f t="shared" si="12"/>
      </c>
      <c r="S79" s="5">
        <f t="shared" si="12"/>
      </c>
      <c r="T79" s="5">
        <f t="shared" si="12"/>
      </c>
      <c r="U79" s="5">
        <f t="shared" si="12"/>
      </c>
      <c r="V79" s="5">
        <f t="shared" si="12"/>
      </c>
      <c r="W79" s="5">
        <f t="shared" si="12"/>
      </c>
      <c r="X79" s="5">
        <f t="shared" si="12"/>
      </c>
      <c r="Y79" s="5">
        <f t="shared" si="12"/>
      </c>
      <c r="Z79" s="5">
        <f t="shared" si="12"/>
      </c>
      <c r="AA79" s="5">
        <f t="shared" si="12"/>
      </c>
      <c r="AB79" s="5">
        <f t="shared" si="12"/>
      </c>
      <c r="AC79" s="5">
        <f t="shared" si="12"/>
      </c>
      <c r="AD79" s="5">
        <f t="shared" si="12"/>
      </c>
      <c r="AE79" s="5">
        <f aca="true" t="shared" si="13" ref="AE79:BK79">IF($C$11="R Value",AE99,AE118)</f>
      </c>
      <c r="AF79" s="5">
        <f t="shared" si="13"/>
      </c>
      <c r="AG79" s="5">
        <f t="shared" si="13"/>
      </c>
      <c r="AH79" s="5">
        <f t="shared" si="13"/>
      </c>
      <c r="AI79" s="5">
        <f t="shared" si="13"/>
      </c>
      <c r="AJ79" s="5">
        <f t="shared" si="13"/>
      </c>
      <c r="AK79" s="5">
        <f t="shared" si="13"/>
      </c>
      <c r="AL79" s="5">
        <f t="shared" si="13"/>
      </c>
      <c r="AM79" s="5">
        <f t="shared" si="13"/>
      </c>
      <c r="AN79" s="5">
        <f t="shared" si="13"/>
      </c>
      <c r="AO79" s="5">
        <f t="shared" si="13"/>
      </c>
      <c r="AP79" s="5">
        <f t="shared" si="13"/>
      </c>
      <c r="AQ79" s="5">
        <f t="shared" si="13"/>
      </c>
      <c r="AR79" s="5">
        <f t="shared" si="13"/>
      </c>
      <c r="AS79" s="5">
        <f t="shared" si="13"/>
      </c>
      <c r="AT79" s="5">
        <f t="shared" si="13"/>
      </c>
      <c r="AU79" s="5">
        <f t="shared" si="13"/>
      </c>
      <c r="AV79" s="5">
        <f t="shared" si="13"/>
      </c>
      <c r="AW79" s="5">
        <f t="shared" si="13"/>
      </c>
      <c r="AX79" s="5">
        <f t="shared" si="13"/>
      </c>
      <c r="AY79" s="5">
        <f t="shared" si="13"/>
      </c>
      <c r="AZ79" s="5">
        <f t="shared" si="13"/>
      </c>
      <c r="BA79" s="5">
        <f t="shared" si="13"/>
      </c>
      <c r="BB79" s="5">
        <f t="shared" si="13"/>
      </c>
      <c r="BC79" s="5">
        <f t="shared" si="13"/>
      </c>
      <c r="BD79" s="5">
        <f t="shared" si="13"/>
      </c>
      <c r="BE79" s="5">
        <f t="shared" si="13"/>
      </c>
      <c r="BF79" s="5">
        <f t="shared" si="13"/>
      </c>
      <c r="BG79" s="5">
        <f t="shared" si="13"/>
      </c>
      <c r="BH79" s="5">
        <f t="shared" si="13"/>
      </c>
      <c r="BI79" s="5">
        <f t="shared" si="13"/>
      </c>
      <c r="BJ79" s="5">
        <f t="shared" si="13"/>
      </c>
      <c r="BK79" s="5">
        <f t="shared" si="13"/>
      </c>
    </row>
    <row r="80" spans="2:63" ht="12.75">
      <c r="B80" t="str">
        <f t="shared" si="11"/>
        <v>Rigid Mineral Wool</v>
      </c>
      <c r="C80" s="5">
        <f t="shared" si="8"/>
      </c>
      <c r="D80" s="5">
        <f aca="true" t="shared" si="14" ref="D80:AD80">IF($C$11="R Value",D100,D119)</f>
      </c>
      <c r="E80" s="5">
        <f t="shared" si="14"/>
      </c>
      <c r="F80" s="5">
        <f t="shared" si="14"/>
      </c>
      <c r="G80" s="5">
        <f t="shared" si="14"/>
      </c>
      <c r="H80" s="5">
        <f t="shared" si="14"/>
      </c>
      <c r="I80" s="5">
        <f t="shared" si="14"/>
      </c>
      <c r="J80" s="5">
        <f t="shared" si="14"/>
      </c>
      <c r="K80" s="5">
        <f t="shared" si="14"/>
      </c>
      <c r="L80" s="5">
        <f t="shared" si="14"/>
      </c>
      <c r="M80" s="5">
        <f t="shared" si="14"/>
      </c>
      <c r="N80" s="5">
        <f t="shared" si="14"/>
      </c>
      <c r="O80" s="5">
        <f t="shared" si="14"/>
      </c>
      <c r="P80" s="5">
        <f t="shared" si="14"/>
      </c>
      <c r="Q80" s="5">
        <f t="shared" si="14"/>
      </c>
      <c r="R80" s="5">
        <f t="shared" si="14"/>
      </c>
      <c r="S80" s="5">
        <f t="shared" si="14"/>
      </c>
      <c r="T80" s="5">
        <f t="shared" si="14"/>
      </c>
      <c r="U80" s="5">
        <f t="shared" si="14"/>
      </c>
      <c r="V80" s="5">
        <f t="shared" si="14"/>
      </c>
      <c r="W80" s="5">
        <f t="shared" si="14"/>
      </c>
      <c r="X80" s="5">
        <f t="shared" si="14"/>
      </c>
      <c r="Y80" s="5">
        <f t="shared" si="14"/>
      </c>
      <c r="Z80" s="5">
        <f t="shared" si="14"/>
      </c>
      <c r="AA80" s="5">
        <f t="shared" si="14"/>
      </c>
      <c r="AB80" s="5">
        <f t="shared" si="14"/>
      </c>
      <c r="AC80" s="5">
        <f t="shared" si="14"/>
      </c>
      <c r="AD80" s="5">
        <f t="shared" si="14"/>
      </c>
      <c r="AE80" s="5">
        <f aca="true" t="shared" si="15" ref="AE80:BK80">IF($C$11="R Value",AE100,AE119)</f>
      </c>
      <c r="AF80" s="5">
        <f t="shared" si="15"/>
      </c>
      <c r="AG80" s="5">
        <f t="shared" si="15"/>
      </c>
      <c r="AH80" s="5">
        <f t="shared" si="15"/>
      </c>
      <c r="AI80" s="5">
        <f t="shared" si="15"/>
      </c>
      <c r="AJ80" s="5">
        <f t="shared" si="15"/>
      </c>
      <c r="AK80" s="5">
        <f t="shared" si="15"/>
      </c>
      <c r="AL80" s="5">
        <f t="shared" si="15"/>
      </c>
      <c r="AM80" s="5">
        <f t="shared" si="15"/>
      </c>
      <c r="AN80" s="5">
        <f t="shared" si="15"/>
      </c>
      <c r="AO80" s="5">
        <f t="shared" si="15"/>
      </c>
      <c r="AP80" s="5">
        <f t="shared" si="15"/>
      </c>
      <c r="AQ80" s="5">
        <f t="shared" si="15"/>
      </c>
      <c r="AR80" s="5">
        <f t="shared" si="15"/>
      </c>
      <c r="AS80" s="5">
        <f t="shared" si="15"/>
      </c>
      <c r="AT80" s="5">
        <f t="shared" si="15"/>
      </c>
      <c r="AU80" s="5">
        <f t="shared" si="15"/>
      </c>
      <c r="AV80" s="5">
        <f t="shared" si="15"/>
      </c>
      <c r="AW80" s="5">
        <f t="shared" si="15"/>
      </c>
      <c r="AX80" s="5">
        <f t="shared" si="15"/>
      </c>
      <c r="AY80" s="5">
        <f t="shared" si="15"/>
      </c>
      <c r="AZ80" s="5">
        <f t="shared" si="15"/>
      </c>
      <c r="BA80" s="5">
        <f t="shared" si="15"/>
      </c>
      <c r="BB80" s="5">
        <f t="shared" si="15"/>
      </c>
      <c r="BC80" s="5">
        <f t="shared" si="15"/>
      </c>
      <c r="BD80" s="5">
        <f t="shared" si="15"/>
      </c>
      <c r="BE80" s="5">
        <f t="shared" si="15"/>
      </c>
      <c r="BF80" s="5">
        <f t="shared" si="15"/>
      </c>
      <c r="BG80" s="5">
        <f t="shared" si="15"/>
      </c>
      <c r="BH80" s="5">
        <f t="shared" si="15"/>
      </c>
      <c r="BI80" s="5">
        <f t="shared" si="15"/>
      </c>
      <c r="BJ80" s="5">
        <f t="shared" si="15"/>
      </c>
      <c r="BK80" s="5">
        <f t="shared" si="15"/>
      </c>
    </row>
    <row r="81" spans="2:63" ht="12.75">
      <c r="B81" t="str">
        <f t="shared" si="11"/>
        <v>Mineral Wool Batt</v>
      </c>
      <c r="C81" s="5">
        <f t="shared" si="8"/>
      </c>
      <c r="D81" s="5">
        <f aca="true" t="shared" si="16" ref="D81:AD81">IF($C$11="R Value",D101,D120)</f>
      </c>
      <c r="E81" s="5">
        <f t="shared" si="16"/>
      </c>
      <c r="F81" s="5">
        <f t="shared" si="16"/>
      </c>
      <c r="G81" s="5">
        <f t="shared" si="16"/>
      </c>
      <c r="H81" s="5">
        <f t="shared" si="16"/>
      </c>
      <c r="I81" s="5">
        <f t="shared" si="16"/>
      </c>
      <c r="J81" s="5">
        <f t="shared" si="16"/>
      </c>
      <c r="K81" s="5">
        <f t="shared" si="16"/>
      </c>
      <c r="L81" s="5">
        <f t="shared" si="16"/>
      </c>
      <c r="M81" s="5">
        <f t="shared" si="16"/>
      </c>
      <c r="N81" s="5">
        <f t="shared" si="16"/>
      </c>
      <c r="O81" s="5">
        <f t="shared" si="16"/>
      </c>
      <c r="P81" s="5">
        <f t="shared" si="16"/>
      </c>
      <c r="Q81" s="5">
        <f t="shared" si="16"/>
      </c>
      <c r="R81" s="5">
        <f t="shared" si="16"/>
      </c>
      <c r="S81" s="5">
        <f t="shared" si="16"/>
      </c>
      <c r="T81" s="5">
        <f t="shared" si="16"/>
      </c>
      <c r="U81" s="5">
        <f t="shared" si="16"/>
      </c>
      <c r="V81" s="5">
        <f t="shared" si="16"/>
      </c>
      <c r="W81" s="5">
        <f t="shared" si="16"/>
      </c>
      <c r="X81" s="5">
        <f t="shared" si="16"/>
      </c>
      <c r="Y81" s="5">
        <f t="shared" si="16"/>
      </c>
      <c r="Z81" s="5">
        <f t="shared" si="16"/>
      </c>
      <c r="AA81" s="5">
        <f t="shared" si="16"/>
      </c>
      <c r="AB81" s="5">
        <f t="shared" si="16"/>
      </c>
      <c r="AC81" s="5">
        <f t="shared" si="16"/>
      </c>
      <c r="AD81" s="5">
        <f t="shared" si="16"/>
      </c>
      <c r="AE81" s="5">
        <f aca="true" t="shared" si="17" ref="AE81:BK81">IF($C$11="R Value",AE101,AE120)</f>
      </c>
      <c r="AF81" s="5">
        <f t="shared" si="17"/>
      </c>
      <c r="AG81" s="5">
        <f t="shared" si="17"/>
      </c>
      <c r="AH81" s="5">
        <f t="shared" si="17"/>
      </c>
      <c r="AI81" s="5">
        <f t="shared" si="17"/>
      </c>
      <c r="AJ81" s="5">
        <f t="shared" si="17"/>
      </c>
      <c r="AK81" s="5">
        <f t="shared" si="17"/>
      </c>
      <c r="AL81" s="5">
        <f t="shared" si="17"/>
      </c>
      <c r="AM81" s="5">
        <f t="shared" si="17"/>
      </c>
      <c r="AN81" s="5">
        <f t="shared" si="17"/>
      </c>
      <c r="AO81" s="5">
        <f t="shared" si="17"/>
      </c>
      <c r="AP81" s="5">
        <f t="shared" si="17"/>
      </c>
      <c r="AQ81" s="5">
        <f t="shared" si="17"/>
      </c>
      <c r="AR81" s="5">
        <f t="shared" si="17"/>
      </c>
      <c r="AS81" s="5">
        <f t="shared" si="17"/>
      </c>
      <c r="AT81" s="5">
        <f t="shared" si="17"/>
      </c>
      <c r="AU81" s="5">
        <f t="shared" si="17"/>
      </c>
      <c r="AV81" s="5">
        <f t="shared" si="17"/>
      </c>
      <c r="AW81" s="5">
        <f t="shared" si="17"/>
      </c>
      <c r="AX81" s="5">
        <f t="shared" si="17"/>
      </c>
      <c r="AY81" s="5">
        <f t="shared" si="17"/>
      </c>
      <c r="AZ81" s="5">
        <f t="shared" si="17"/>
      </c>
      <c r="BA81" s="5">
        <f t="shared" si="17"/>
      </c>
      <c r="BB81" s="5">
        <f t="shared" si="17"/>
      </c>
      <c r="BC81" s="5">
        <f t="shared" si="17"/>
      </c>
      <c r="BD81" s="5">
        <f t="shared" si="17"/>
      </c>
      <c r="BE81" s="5">
        <f t="shared" si="17"/>
      </c>
      <c r="BF81" s="5">
        <f t="shared" si="17"/>
      </c>
      <c r="BG81" s="5">
        <f t="shared" si="17"/>
      </c>
      <c r="BH81" s="5">
        <f t="shared" si="17"/>
      </c>
      <c r="BI81" s="5">
        <f t="shared" si="17"/>
      </c>
      <c r="BJ81" s="5">
        <f t="shared" si="17"/>
      </c>
      <c r="BK81" s="5">
        <f t="shared" si="17"/>
      </c>
    </row>
    <row r="82" spans="2:63" ht="12.75">
      <c r="B82" t="str">
        <f t="shared" si="11"/>
        <v>Fiberglass Batt</v>
      </c>
      <c r="C82" s="5">
        <f t="shared" si="8"/>
      </c>
      <c r="D82" s="5">
        <f aca="true" t="shared" si="18" ref="D82:AD82">IF($C$11="R Value",D102,D121)</f>
      </c>
      <c r="E82" s="5">
        <f t="shared" si="18"/>
      </c>
      <c r="F82" s="5">
        <f t="shared" si="18"/>
      </c>
      <c r="G82" s="5">
        <f t="shared" si="18"/>
      </c>
      <c r="H82" s="5">
        <f t="shared" si="18"/>
      </c>
      <c r="I82" s="5">
        <f t="shared" si="18"/>
      </c>
      <c r="J82" s="5">
        <f t="shared" si="18"/>
      </c>
      <c r="K82" s="5">
        <f t="shared" si="18"/>
      </c>
      <c r="L82" s="5">
        <f t="shared" si="18"/>
      </c>
      <c r="M82" s="5">
        <f t="shared" si="18"/>
      </c>
      <c r="N82" s="5">
        <f t="shared" si="18"/>
      </c>
      <c r="O82" s="5">
        <f t="shared" si="18"/>
      </c>
      <c r="P82" s="5">
        <f t="shared" si="18"/>
      </c>
      <c r="Q82" s="5">
        <f t="shared" si="18"/>
      </c>
      <c r="R82" s="5">
        <f t="shared" si="18"/>
      </c>
      <c r="S82" s="5">
        <f t="shared" si="18"/>
      </c>
      <c r="T82" s="5">
        <f t="shared" si="18"/>
      </c>
      <c r="U82" s="5">
        <f t="shared" si="18"/>
      </c>
      <c r="V82" s="5">
        <f t="shared" si="18"/>
      </c>
      <c r="W82" s="5">
        <f t="shared" si="18"/>
      </c>
      <c r="X82" s="5">
        <f t="shared" si="18"/>
      </c>
      <c r="Y82" s="5">
        <f t="shared" si="18"/>
      </c>
      <c r="Z82" s="5">
        <f t="shared" si="18"/>
      </c>
      <c r="AA82" s="5">
        <f t="shared" si="18"/>
      </c>
      <c r="AB82" s="5">
        <f t="shared" si="18"/>
      </c>
      <c r="AC82" s="5">
        <f t="shared" si="18"/>
      </c>
      <c r="AD82" s="5">
        <f t="shared" si="18"/>
      </c>
      <c r="AE82" s="5">
        <f aca="true" t="shared" si="19" ref="AE82:BK82">IF($C$11="R Value",AE102,AE121)</f>
      </c>
      <c r="AF82" s="5">
        <f t="shared" si="19"/>
      </c>
      <c r="AG82" s="5">
        <f t="shared" si="19"/>
      </c>
      <c r="AH82" s="5">
        <f t="shared" si="19"/>
      </c>
      <c r="AI82" s="5">
        <f t="shared" si="19"/>
      </c>
      <c r="AJ82" s="5">
        <f t="shared" si="19"/>
      </c>
      <c r="AK82" s="5">
        <f t="shared" si="19"/>
      </c>
      <c r="AL82" s="5">
        <f t="shared" si="19"/>
      </c>
      <c r="AM82" s="5">
        <f t="shared" si="19"/>
      </c>
      <c r="AN82" s="5">
        <f t="shared" si="19"/>
      </c>
      <c r="AO82" s="5">
        <f t="shared" si="19"/>
      </c>
      <c r="AP82" s="5">
        <f t="shared" si="19"/>
      </c>
      <c r="AQ82" s="5">
        <f t="shared" si="19"/>
      </c>
      <c r="AR82" s="5">
        <f t="shared" si="19"/>
      </c>
      <c r="AS82" s="5">
        <f t="shared" si="19"/>
      </c>
      <c r="AT82" s="5">
        <f t="shared" si="19"/>
      </c>
      <c r="AU82" s="5">
        <f t="shared" si="19"/>
      </c>
      <c r="AV82" s="5">
        <f t="shared" si="19"/>
      </c>
      <c r="AW82" s="5">
        <f t="shared" si="19"/>
      </c>
      <c r="AX82" s="5">
        <f t="shared" si="19"/>
      </c>
      <c r="AY82" s="5">
        <f t="shared" si="19"/>
      </c>
      <c r="AZ82" s="5">
        <f t="shared" si="19"/>
      </c>
      <c r="BA82" s="5">
        <f t="shared" si="19"/>
      </c>
      <c r="BB82" s="5">
        <f t="shared" si="19"/>
      </c>
      <c r="BC82" s="5">
        <f t="shared" si="19"/>
      </c>
      <c r="BD82" s="5">
        <f t="shared" si="19"/>
      </c>
      <c r="BE82" s="5">
        <f t="shared" si="19"/>
      </c>
      <c r="BF82" s="5">
        <f t="shared" si="19"/>
      </c>
      <c r="BG82" s="5">
        <f t="shared" si="19"/>
      </c>
      <c r="BH82" s="5">
        <f t="shared" si="19"/>
      </c>
      <c r="BI82" s="5">
        <f t="shared" si="19"/>
      </c>
      <c r="BJ82" s="5">
        <f t="shared" si="19"/>
      </c>
      <c r="BK82" s="5">
        <f t="shared" si="19"/>
      </c>
    </row>
    <row r="83" spans="2:63" ht="12.75">
      <c r="B83" t="str">
        <f t="shared" si="11"/>
        <v>Loose Fill Fiberglass</v>
      </c>
      <c r="C83" s="5">
        <f t="shared" si="8"/>
      </c>
      <c r="D83" s="5">
        <f aca="true" t="shared" si="20" ref="D83:AD83">IF($C$11="R Value",D103,D122)</f>
      </c>
      <c r="E83" s="5">
        <f t="shared" si="20"/>
      </c>
      <c r="F83" s="5">
        <f t="shared" si="20"/>
      </c>
      <c r="G83" s="5">
        <f t="shared" si="20"/>
      </c>
      <c r="H83" s="5">
        <f t="shared" si="20"/>
      </c>
      <c r="I83" s="5">
        <f t="shared" si="20"/>
      </c>
      <c r="J83" s="5">
        <f t="shared" si="20"/>
      </c>
      <c r="K83" s="5">
        <f t="shared" si="20"/>
      </c>
      <c r="L83" s="5">
        <f t="shared" si="20"/>
      </c>
      <c r="M83" s="5">
        <f t="shared" si="20"/>
      </c>
      <c r="N83" s="5">
        <f t="shared" si="20"/>
      </c>
      <c r="O83" s="5">
        <f t="shared" si="20"/>
      </c>
      <c r="P83" s="5">
        <f t="shared" si="20"/>
      </c>
      <c r="Q83" s="5">
        <f t="shared" si="20"/>
      </c>
      <c r="R83" s="5">
        <f t="shared" si="20"/>
      </c>
      <c r="S83" s="5">
        <f t="shared" si="20"/>
      </c>
      <c r="T83" s="5">
        <f t="shared" si="20"/>
      </c>
      <c r="U83" s="5">
        <f t="shared" si="20"/>
      </c>
      <c r="V83" s="5">
        <f t="shared" si="20"/>
      </c>
      <c r="W83" s="5">
        <f t="shared" si="20"/>
      </c>
      <c r="X83" s="5">
        <f t="shared" si="20"/>
      </c>
      <c r="Y83" s="5">
        <f t="shared" si="20"/>
      </c>
      <c r="Z83" s="5">
        <f t="shared" si="20"/>
      </c>
      <c r="AA83" s="5">
        <f t="shared" si="20"/>
      </c>
      <c r="AB83" s="5">
        <f t="shared" si="20"/>
      </c>
      <c r="AC83" s="5">
        <f t="shared" si="20"/>
      </c>
      <c r="AD83" s="5">
        <f t="shared" si="20"/>
      </c>
      <c r="AE83" s="5">
        <f aca="true" t="shared" si="21" ref="AE83:BK83">IF($C$11="R Value",AE103,AE122)</f>
      </c>
      <c r="AF83" s="5">
        <f t="shared" si="21"/>
      </c>
      <c r="AG83" s="5">
        <f t="shared" si="21"/>
      </c>
      <c r="AH83" s="5">
        <f t="shared" si="21"/>
      </c>
      <c r="AI83" s="5">
        <f t="shared" si="21"/>
      </c>
      <c r="AJ83" s="5">
        <f t="shared" si="21"/>
      </c>
      <c r="AK83" s="5">
        <f t="shared" si="21"/>
      </c>
      <c r="AL83" s="5">
        <f t="shared" si="21"/>
      </c>
      <c r="AM83" s="5">
        <f t="shared" si="21"/>
      </c>
      <c r="AN83" s="5">
        <f t="shared" si="21"/>
      </c>
      <c r="AO83" s="5">
        <f t="shared" si="21"/>
      </c>
      <c r="AP83" s="5">
        <f t="shared" si="21"/>
      </c>
      <c r="AQ83" s="5">
        <f t="shared" si="21"/>
      </c>
      <c r="AR83" s="5">
        <f t="shared" si="21"/>
      </c>
      <c r="AS83" s="5">
        <f t="shared" si="21"/>
      </c>
      <c r="AT83" s="5">
        <f t="shared" si="21"/>
      </c>
      <c r="AU83" s="5">
        <f t="shared" si="21"/>
      </c>
      <c r="AV83" s="5">
        <f t="shared" si="21"/>
      </c>
      <c r="AW83" s="5">
        <f t="shared" si="21"/>
      </c>
      <c r="AX83" s="5">
        <f t="shared" si="21"/>
      </c>
      <c r="AY83" s="5">
        <f t="shared" si="21"/>
      </c>
      <c r="AZ83" s="5">
        <f t="shared" si="21"/>
      </c>
      <c r="BA83" s="5">
        <f t="shared" si="21"/>
      </c>
      <c r="BB83" s="5">
        <f t="shared" si="21"/>
      </c>
      <c r="BC83" s="5">
        <f t="shared" si="21"/>
      </c>
      <c r="BD83" s="5">
        <f t="shared" si="21"/>
      </c>
      <c r="BE83" s="5">
        <f t="shared" si="21"/>
      </c>
      <c r="BF83" s="5">
        <f t="shared" si="21"/>
      </c>
      <c r="BG83" s="5">
        <f t="shared" si="21"/>
      </c>
      <c r="BH83" s="5">
        <f t="shared" si="21"/>
      </c>
      <c r="BI83" s="5">
        <f t="shared" si="21"/>
      </c>
      <c r="BJ83" s="5">
        <f t="shared" si="21"/>
      </c>
      <c r="BK83" s="5">
        <f t="shared" si="21"/>
      </c>
    </row>
    <row r="84" spans="2:63" ht="12.75">
      <c r="B84" t="str">
        <f t="shared" si="11"/>
        <v>Dense Pack Blown Fiberglass</v>
      </c>
      <c r="C84" s="5">
        <f t="shared" si="8"/>
      </c>
      <c r="D84" s="5">
        <f aca="true" t="shared" si="22" ref="D84:AD84">IF($C$11="R Value",D104,D123)</f>
      </c>
      <c r="E84" s="5">
        <f t="shared" si="22"/>
      </c>
      <c r="F84" s="5">
        <f t="shared" si="22"/>
      </c>
      <c r="G84" s="5">
        <f t="shared" si="22"/>
      </c>
      <c r="H84" s="5">
        <f t="shared" si="22"/>
      </c>
      <c r="I84" s="5">
        <f t="shared" si="22"/>
      </c>
      <c r="J84" s="5">
        <f t="shared" si="22"/>
      </c>
      <c r="K84" s="5">
        <f t="shared" si="22"/>
      </c>
      <c r="L84" s="5">
        <f t="shared" si="22"/>
      </c>
      <c r="M84" s="5">
        <f t="shared" si="22"/>
      </c>
      <c r="N84" s="5">
        <f t="shared" si="22"/>
      </c>
      <c r="O84" s="5">
        <f t="shared" si="22"/>
      </c>
      <c r="P84" s="5">
        <f t="shared" si="22"/>
      </c>
      <c r="Q84" s="5">
        <f t="shared" si="22"/>
      </c>
      <c r="R84" s="5">
        <f t="shared" si="22"/>
      </c>
      <c r="S84" s="5">
        <f t="shared" si="22"/>
      </c>
      <c r="T84" s="5">
        <f t="shared" si="22"/>
      </c>
      <c r="U84" s="5">
        <f t="shared" si="22"/>
      </c>
      <c r="V84" s="5">
        <f t="shared" si="22"/>
      </c>
      <c r="W84" s="5">
        <f t="shared" si="22"/>
      </c>
      <c r="X84" s="5">
        <f t="shared" si="22"/>
      </c>
      <c r="Y84" s="5">
        <f t="shared" si="22"/>
      </c>
      <c r="Z84" s="5">
        <f t="shared" si="22"/>
      </c>
      <c r="AA84" s="5">
        <f t="shared" si="22"/>
      </c>
      <c r="AB84" s="5">
        <f t="shared" si="22"/>
      </c>
      <c r="AC84" s="5">
        <f t="shared" si="22"/>
      </c>
      <c r="AD84" s="5">
        <f t="shared" si="22"/>
      </c>
      <c r="AE84" s="5">
        <f aca="true" t="shared" si="23" ref="AE84:BK84">IF($C$11="R Value",AE104,AE123)</f>
      </c>
      <c r="AF84" s="5">
        <f t="shared" si="23"/>
      </c>
      <c r="AG84" s="5">
        <f t="shared" si="23"/>
      </c>
      <c r="AH84" s="5">
        <f t="shared" si="23"/>
      </c>
      <c r="AI84" s="5">
        <f t="shared" si="23"/>
      </c>
      <c r="AJ84" s="5">
        <f t="shared" si="23"/>
      </c>
      <c r="AK84" s="5">
        <f t="shared" si="23"/>
      </c>
      <c r="AL84" s="5">
        <f t="shared" si="23"/>
      </c>
      <c r="AM84" s="5">
        <f t="shared" si="23"/>
      </c>
      <c r="AN84" s="5">
        <f t="shared" si="23"/>
      </c>
      <c r="AO84" s="5">
        <f t="shared" si="23"/>
      </c>
      <c r="AP84" s="5">
        <f t="shared" si="23"/>
      </c>
      <c r="AQ84" s="5">
        <f t="shared" si="23"/>
      </c>
      <c r="AR84" s="5">
        <f t="shared" si="23"/>
      </c>
      <c r="AS84" s="5">
        <f t="shared" si="23"/>
      </c>
      <c r="AT84" s="5">
        <f t="shared" si="23"/>
      </c>
      <c r="AU84" s="5">
        <f t="shared" si="23"/>
      </c>
      <c r="AV84" s="5">
        <f t="shared" si="23"/>
      </c>
      <c r="AW84" s="5">
        <f t="shared" si="23"/>
      </c>
      <c r="AX84" s="5">
        <f t="shared" si="23"/>
      </c>
      <c r="AY84" s="5">
        <f t="shared" si="23"/>
      </c>
      <c r="AZ84" s="5">
        <f t="shared" si="23"/>
      </c>
      <c r="BA84" s="5">
        <f t="shared" si="23"/>
      </c>
      <c r="BB84" s="5">
        <f t="shared" si="23"/>
      </c>
      <c r="BC84" s="5">
        <f t="shared" si="23"/>
      </c>
      <c r="BD84" s="5">
        <f t="shared" si="23"/>
      </c>
      <c r="BE84" s="5">
        <f t="shared" si="23"/>
      </c>
      <c r="BF84" s="5">
        <f t="shared" si="23"/>
      </c>
      <c r="BG84" s="5">
        <f t="shared" si="23"/>
      </c>
      <c r="BH84" s="5">
        <f t="shared" si="23"/>
      </c>
      <c r="BI84" s="5">
        <f t="shared" si="23"/>
      </c>
      <c r="BJ84" s="5">
        <f t="shared" si="23"/>
      </c>
      <c r="BK84" s="5">
        <f t="shared" si="23"/>
      </c>
    </row>
    <row r="85" spans="2:63" ht="12">
      <c r="B85" t="str">
        <f t="shared" si="11"/>
        <v>Fiberboard</v>
      </c>
      <c r="C85" s="5">
        <f t="shared" si="8"/>
      </c>
      <c r="D85" s="5">
        <f aca="true" t="shared" si="24" ref="D85:AD85">IF($C$11="R Value",D105,D124)</f>
      </c>
      <c r="E85" s="5">
        <f t="shared" si="24"/>
      </c>
      <c r="F85" s="5">
        <f t="shared" si="24"/>
      </c>
      <c r="G85" s="5">
        <f t="shared" si="24"/>
      </c>
      <c r="H85" s="5">
        <f t="shared" si="24"/>
      </c>
      <c r="I85" s="5">
        <f t="shared" si="24"/>
      </c>
      <c r="J85" s="5">
        <f t="shared" si="24"/>
      </c>
      <c r="K85" s="5">
        <f t="shared" si="24"/>
      </c>
      <c r="L85" s="5">
        <f t="shared" si="24"/>
      </c>
      <c r="M85" s="5">
        <f t="shared" si="24"/>
      </c>
      <c r="N85" s="5">
        <f t="shared" si="24"/>
      </c>
      <c r="O85" s="5">
        <f t="shared" si="24"/>
      </c>
      <c r="P85" s="5">
        <f t="shared" si="24"/>
      </c>
      <c r="Q85" s="5">
        <f t="shared" si="24"/>
      </c>
      <c r="R85" s="5">
        <f t="shared" si="24"/>
      </c>
      <c r="S85" s="5">
        <f t="shared" si="24"/>
      </c>
      <c r="T85" s="5">
        <f t="shared" si="24"/>
      </c>
      <c r="U85" s="5">
        <f t="shared" si="24"/>
      </c>
      <c r="V85" s="5">
        <f t="shared" si="24"/>
      </c>
      <c r="W85" s="5">
        <f t="shared" si="24"/>
      </c>
      <c r="X85" s="5">
        <f t="shared" si="24"/>
      </c>
      <c r="Y85" s="5">
        <f t="shared" si="24"/>
      </c>
      <c r="Z85" s="5">
        <f t="shared" si="24"/>
      </c>
      <c r="AA85" s="5">
        <f t="shared" si="24"/>
      </c>
      <c r="AB85" s="5">
        <f t="shared" si="24"/>
      </c>
      <c r="AC85" s="5">
        <f t="shared" si="24"/>
      </c>
      <c r="AD85" s="5">
        <f t="shared" si="24"/>
      </c>
      <c r="AE85" s="5">
        <f aca="true" t="shared" si="25" ref="AE85:BK85">IF($C$11="R Value",AE105,AE124)</f>
      </c>
      <c r="AF85" s="5">
        <f t="shared" si="25"/>
      </c>
      <c r="AG85" s="5">
        <f t="shared" si="25"/>
      </c>
      <c r="AH85" s="5">
        <f t="shared" si="25"/>
      </c>
      <c r="AI85" s="5">
        <f t="shared" si="25"/>
      </c>
      <c r="AJ85" s="5">
        <f t="shared" si="25"/>
      </c>
      <c r="AK85" s="5">
        <f t="shared" si="25"/>
      </c>
      <c r="AL85" s="5">
        <f t="shared" si="25"/>
      </c>
      <c r="AM85" s="5">
        <f t="shared" si="25"/>
      </c>
      <c r="AN85" s="5">
        <f t="shared" si="25"/>
      </c>
      <c r="AO85" s="5">
        <f t="shared" si="25"/>
      </c>
      <c r="AP85" s="5">
        <f t="shared" si="25"/>
      </c>
      <c r="AQ85" s="5">
        <f t="shared" si="25"/>
      </c>
      <c r="AR85" s="5">
        <f t="shared" si="25"/>
      </c>
      <c r="AS85" s="5">
        <f t="shared" si="25"/>
      </c>
      <c r="AT85" s="5">
        <f t="shared" si="25"/>
      </c>
      <c r="AU85" s="5">
        <f t="shared" si="25"/>
      </c>
      <c r="AV85" s="5">
        <f t="shared" si="25"/>
      </c>
      <c r="AW85" s="5">
        <f t="shared" si="25"/>
      </c>
      <c r="AX85" s="5">
        <f t="shared" si="25"/>
      </c>
      <c r="AY85" s="5">
        <f t="shared" si="25"/>
      </c>
      <c r="AZ85" s="5">
        <f t="shared" si="25"/>
      </c>
      <c r="BA85" s="5">
        <f t="shared" si="25"/>
      </c>
      <c r="BB85" s="5">
        <f t="shared" si="25"/>
      </c>
      <c r="BC85" s="5">
        <f t="shared" si="25"/>
      </c>
      <c r="BD85" s="5">
        <f t="shared" si="25"/>
      </c>
      <c r="BE85" s="5">
        <f t="shared" si="25"/>
      </c>
      <c r="BF85" s="5">
        <f t="shared" si="25"/>
      </c>
      <c r="BG85" s="5">
        <f t="shared" si="25"/>
      </c>
      <c r="BH85" s="5">
        <f t="shared" si="25"/>
      </c>
      <c r="BI85" s="5">
        <f t="shared" si="25"/>
      </c>
      <c r="BJ85" s="5">
        <f t="shared" si="25"/>
      </c>
      <c r="BK85" s="5">
        <f t="shared" si="25"/>
      </c>
    </row>
    <row r="86" spans="2:63" ht="12">
      <c r="B86" t="str">
        <f t="shared" si="11"/>
        <v>EPS type I (1 lb/cf)</v>
      </c>
      <c r="C86" s="5">
        <f t="shared" si="8"/>
      </c>
      <c r="D86" s="5">
        <f aca="true" t="shared" si="26" ref="D86:AD86">IF($C$11="R Value",D106,D125)</f>
      </c>
      <c r="E86" s="5">
        <f t="shared" si="26"/>
      </c>
      <c r="F86" s="5">
        <f t="shared" si="26"/>
      </c>
      <c r="G86" s="5">
        <f t="shared" si="26"/>
      </c>
      <c r="H86" s="5">
        <f t="shared" si="26"/>
      </c>
      <c r="I86" s="5">
        <f t="shared" si="26"/>
      </c>
      <c r="J86" s="5">
        <f t="shared" si="26"/>
      </c>
      <c r="K86" s="5">
        <f t="shared" si="26"/>
      </c>
      <c r="L86" s="5">
        <f t="shared" si="26"/>
      </c>
      <c r="M86" s="5">
        <f t="shared" si="26"/>
      </c>
      <c r="N86" s="5">
        <f t="shared" si="26"/>
      </c>
      <c r="O86" s="5">
        <f t="shared" si="26"/>
      </c>
      <c r="P86" s="5">
        <f t="shared" si="26"/>
      </c>
      <c r="Q86" s="5">
        <f t="shared" si="26"/>
      </c>
      <c r="R86" s="5">
        <f t="shared" si="26"/>
      </c>
      <c r="S86" s="5">
        <f t="shared" si="26"/>
      </c>
      <c r="T86" s="5">
        <f t="shared" si="26"/>
      </c>
      <c r="U86" s="5">
        <f t="shared" si="26"/>
      </c>
      <c r="V86" s="5">
        <f t="shared" si="26"/>
      </c>
      <c r="W86" s="5">
        <f t="shared" si="26"/>
      </c>
      <c r="X86" s="5">
        <f t="shared" si="26"/>
      </c>
      <c r="Y86" s="5">
        <f t="shared" si="26"/>
      </c>
      <c r="Z86" s="5">
        <f t="shared" si="26"/>
      </c>
      <c r="AA86" s="5">
        <f t="shared" si="26"/>
      </c>
      <c r="AB86" s="5">
        <f t="shared" si="26"/>
      </c>
      <c r="AC86" s="5">
        <f t="shared" si="26"/>
      </c>
      <c r="AD86" s="5">
        <f t="shared" si="26"/>
      </c>
      <c r="AE86" s="5">
        <f aca="true" t="shared" si="27" ref="AE86:BK86">IF($C$11="R Value",AE106,AE125)</f>
      </c>
      <c r="AF86" s="5">
        <f t="shared" si="27"/>
      </c>
      <c r="AG86" s="5">
        <f t="shared" si="27"/>
      </c>
      <c r="AH86" s="5">
        <f t="shared" si="27"/>
      </c>
      <c r="AI86" s="5">
        <f t="shared" si="27"/>
      </c>
      <c r="AJ86" s="5">
        <f t="shared" si="27"/>
      </c>
      <c r="AK86" s="5">
        <f t="shared" si="27"/>
      </c>
      <c r="AL86" s="5">
        <f t="shared" si="27"/>
      </c>
      <c r="AM86" s="5">
        <f t="shared" si="27"/>
      </c>
      <c r="AN86" s="5">
        <f t="shared" si="27"/>
      </c>
      <c r="AO86" s="5">
        <f t="shared" si="27"/>
      </c>
      <c r="AP86" s="5">
        <f t="shared" si="27"/>
      </c>
      <c r="AQ86" s="5">
        <f t="shared" si="27"/>
      </c>
      <c r="AR86" s="5">
        <f t="shared" si="27"/>
      </c>
      <c r="AS86" s="5">
        <f t="shared" si="27"/>
      </c>
      <c r="AT86" s="5">
        <f t="shared" si="27"/>
      </c>
      <c r="AU86" s="5">
        <f t="shared" si="27"/>
      </c>
      <c r="AV86" s="5">
        <f t="shared" si="27"/>
      </c>
      <c r="AW86" s="5">
        <f t="shared" si="27"/>
      </c>
      <c r="AX86" s="5">
        <f t="shared" si="27"/>
      </c>
      <c r="AY86" s="5">
        <f t="shared" si="27"/>
      </c>
      <c r="AZ86" s="5">
        <f t="shared" si="27"/>
      </c>
      <c r="BA86" s="5">
        <f t="shared" si="27"/>
      </c>
      <c r="BB86" s="5">
        <f t="shared" si="27"/>
      </c>
      <c r="BC86" s="5">
        <f t="shared" si="27"/>
      </c>
      <c r="BD86" s="5">
        <f t="shared" si="27"/>
      </c>
      <c r="BE86" s="5">
        <f t="shared" si="27"/>
      </c>
      <c r="BF86" s="5">
        <f t="shared" si="27"/>
      </c>
      <c r="BG86" s="5">
        <f t="shared" si="27"/>
      </c>
      <c r="BH86" s="5">
        <f t="shared" si="27"/>
      </c>
      <c r="BI86" s="5">
        <f t="shared" si="27"/>
      </c>
      <c r="BJ86" s="5">
        <f t="shared" si="27"/>
      </c>
      <c r="BK86" s="5">
        <f t="shared" si="27"/>
      </c>
    </row>
    <row r="87" spans="2:63" ht="12">
      <c r="B87" t="str">
        <f t="shared" si="11"/>
        <v>EPS type VII (1.25 lb/cf)</v>
      </c>
      <c r="C87" s="5">
        <f t="shared" si="8"/>
      </c>
      <c r="D87" s="5">
        <f aca="true" t="shared" si="28" ref="D87:AD87">IF($C$11="R Value",D107,D126)</f>
      </c>
      <c r="E87" s="5">
        <f t="shared" si="28"/>
      </c>
      <c r="F87" s="5">
        <f t="shared" si="28"/>
      </c>
      <c r="G87" s="5">
        <f t="shared" si="28"/>
      </c>
      <c r="H87" s="5">
        <f t="shared" si="28"/>
      </c>
      <c r="I87" s="5">
        <f t="shared" si="28"/>
      </c>
      <c r="J87" s="5">
        <f t="shared" si="28"/>
      </c>
      <c r="K87" s="5">
        <f t="shared" si="28"/>
      </c>
      <c r="L87" s="5">
        <f t="shared" si="28"/>
      </c>
      <c r="M87" s="5">
        <f t="shared" si="28"/>
      </c>
      <c r="N87" s="5">
        <f t="shared" si="28"/>
      </c>
      <c r="O87" s="5">
        <f t="shared" si="28"/>
      </c>
      <c r="P87" s="5">
        <f t="shared" si="28"/>
      </c>
      <c r="Q87" s="5">
        <f t="shared" si="28"/>
      </c>
      <c r="R87" s="5">
        <f t="shared" si="28"/>
      </c>
      <c r="S87" s="5">
        <f t="shared" si="28"/>
      </c>
      <c r="T87" s="5">
        <f t="shared" si="28"/>
      </c>
      <c r="U87" s="5">
        <f t="shared" si="28"/>
      </c>
      <c r="V87" s="5">
        <f t="shared" si="28"/>
      </c>
      <c r="W87" s="5">
        <f t="shared" si="28"/>
      </c>
      <c r="X87" s="5">
        <f t="shared" si="28"/>
      </c>
      <c r="Y87" s="5">
        <f t="shared" si="28"/>
      </c>
      <c r="Z87" s="5">
        <f t="shared" si="28"/>
      </c>
      <c r="AA87" s="5">
        <f t="shared" si="28"/>
      </c>
      <c r="AB87" s="5">
        <f t="shared" si="28"/>
      </c>
      <c r="AC87" s="5">
        <f t="shared" si="28"/>
      </c>
      <c r="AD87" s="5">
        <f t="shared" si="28"/>
      </c>
      <c r="AE87" s="5">
        <f aca="true" t="shared" si="29" ref="AE87:BK87">IF($C$11="R Value",AE107,AE126)</f>
      </c>
      <c r="AF87" s="5">
        <f t="shared" si="29"/>
      </c>
      <c r="AG87" s="5">
        <f t="shared" si="29"/>
      </c>
      <c r="AH87" s="5">
        <f t="shared" si="29"/>
      </c>
      <c r="AI87" s="5">
        <f t="shared" si="29"/>
      </c>
      <c r="AJ87" s="5">
        <f t="shared" si="29"/>
      </c>
      <c r="AK87" s="5">
        <f t="shared" si="29"/>
      </c>
      <c r="AL87" s="5">
        <f t="shared" si="29"/>
      </c>
      <c r="AM87" s="5">
        <f t="shared" si="29"/>
      </c>
      <c r="AN87" s="5">
        <f t="shared" si="29"/>
      </c>
      <c r="AO87" s="5">
        <f t="shared" si="29"/>
      </c>
      <c r="AP87" s="5">
        <f t="shared" si="29"/>
      </c>
      <c r="AQ87" s="5">
        <f t="shared" si="29"/>
      </c>
      <c r="AR87" s="5">
        <f t="shared" si="29"/>
      </c>
      <c r="AS87" s="5">
        <f t="shared" si="29"/>
      </c>
      <c r="AT87" s="5">
        <f t="shared" si="29"/>
      </c>
      <c r="AU87" s="5">
        <f t="shared" si="29"/>
      </c>
      <c r="AV87" s="5">
        <f t="shared" si="29"/>
      </c>
      <c r="AW87" s="5">
        <f t="shared" si="29"/>
      </c>
      <c r="AX87" s="5">
        <f t="shared" si="29"/>
      </c>
      <c r="AY87" s="5">
        <f t="shared" si="29"/>
      </c>
      <c r="AZ87" s="5">
        <f t="shared" si="29"/>
      </c>
      <c r="BA87" s="5">
        <f t="shared" si="29"/>
      </c>
      <c r="BB87" s="5">
        <f t="shared" si="29"/>
      </c>
      <c r="BC87" s="5">
        <f t="shared" si="29"/>
      </c>
      <c r="BD87" s="5">
        <f t="shared" si="29"/>
      </c>
      <c r="BE87" s="5">
        <f t="shared" si="29"/>
      </c>
      <c r="BF87" s="5">
        <f t="shared" si="29"/>
      </c>
      <c r="BG87" s="5">
        <f t="shared" si="29"/>
      </c>
      <c r="BH87" s="5">
        <f t="shared" si="29"/>
      </c>
      <c r="BI87" s="5">
        <f t="shared" si="29"/>
      </c>
      <c r="BJ87" s="5">
        <f t="shared" si="29"/>
      </c>
      <c r="BK87" s="5">
        <f t="shared" si="29"/>
      </c>
    </row>
    <row r="88" spans="2:63" ht="12">
      <c r="B88" t="str">
        <f t="shared" si="11"/>
        <v>EPS type II (1.5 lb/cf)</v>
      </c>
      <c r="C88" s="5">
        <f t="shared" si="8"/>
      </c>
      <c r="D88" s="5">
        <f aca="true" t="shared" si="30" ref="D88:AD88">IF($C$11="R Value",D108,D127)</f>
      </c>
      <c r="E88" s="5">
        <f t="shared" si="30"/>
      </c>
      <c r="F88" s="5">
        <f t="shared" si="30"/>
      </c>
      <c r="G88" s="5">
        <f t="shared" si="30"/>
      </c>
      <c r="H88" s="5">
        <f t="shared" si="30"/>
      </c>
      <c r="I88" s="5">
        <f t="shared" si="30"/>
      </c>
      <c r="J88" s="5">
        <f t="shared" si="30"/>
      </c>
      <c r="K88" s="5">
        <f t="shared" si="30"/>
      </c>
      <c r="L88" s="5">
        <f t="shared" si="30"/>
      </c>
      <c r="M88" s="5">
        <f t="shared" si="30"/>
      </c>
      <c r="N88" s="5">
        <f t="shared" si="30"/>
      </c>
      <c r="O88" s="5">
        <f t="shared" si="30"/>
      </c>
      <c r="P88" s="5">
        <f t="shared" si="30"/>
      </c>
      <c r="Q88" s="5">
        <f t="shared" si="30"/>
      </c>
      <c r="R88" s="5">
        <f t="shared" si="30"/>
      </c>
      <c r="S88" s="5">
        <f t="shared" si="30"/>
      </c>
      <c r="T88" s="5">
        <f t="shared" si="30"/>
      </c>
      <c r="U88" s="5">
        <f t="shared" si="30"/>
      </c>
      <c r="V88" s="5">
        <f t="shared" si="30"/>
      </c>
      <c r="W88" s="5">
        <f t="shared" si="30"/>
      </c>
      <c r="X88" s="5">
        <f t="shared" si="30"/>
      </c>
      <c r="Y88" s="5">
        <f t="shared" si="30"/>
      </c>
      <c r="Z88" s="5">
        <f t="shared" si="30"/>
      </c>
      <c r="AA88" s="5">
        <f t="shared" si="30"/>
      </c>
      <c r="AB88" s="5">
        <f t="shared" si="30"/>
      </c>
      <c r="AC88" s="5">
        <f t="shared" si="30"/>
      </c>
      <c r="AD88" s="5">
        <f t="shared" si="30"/>
      </c>
      <c r="AE88" s="5">
        <f aca="true" t="shared" si="31" ref="AE88:BK88">IF($C$11="R Value",AE108,AE127)</f>
      </c>
      <c r="AF88" s="5">
        <f t="shared" si="31"/>
      </c>
      <c r="AG88" s="5">
        <f t="shared" si="31"/>
      </c>
      <c r="AH88" s="5">
        <f t="shared" si="31"/>
      </c>
      <c r="AI88" s="5">
        <f t="shared" si="31"/>
      </c>
      <c r="AJ88" s="5">
        <f t="shared" si="31"/>
      </c>
      <c r="AK88" s="5">
        <f t="shared" si="31"/>
      </c>
      <c r="AL88" s="5">
        <f t="shared" si="31"/>
      </c>
      <c r="AM88" s="5">
        <f t="shared" si="31"/>
      </c>
      <c r="AN88" s="5">
        <f t="shared" si="31"/>
      </c>
      <c r="AO88" s="5">
        <f t="shared" si="31"/>
      </c>
      <c r="AP88" s="5">
        <f t="shared" si="31"/>
      </c>
      <c r="AQ88" s="5">
        <f t="shared" si="31"/>
      </c>
      <c r="AR88" s="5">
        <f t="shared" si="31"/>
      </c>
      <c r="AS88" s="5">
        <f t="shared" si="31"/>
      </c>
      <c r="AT88" s="5">
        <f t="shared" si="31"/>
      </c>
      <c r="AU88" s="5">
        <f t="shared" si="31"/>
      </c>
      <c r="AV88" s="5">
        <f t="shared" si="31"/>
      </c>
      <c r="AW88" s="5">
        <f t="shared" si="31"/>
      </c>
      <c r="AX88" s="5">
        <f t="shared" si="31"/>
      </c>
      <c r="AY88" s="5">
        <f t="shared" si="31"/>
      </c>
      <c r="AZ88" s="5">
        <f t="shared" si="31"/>
      </c>
      <c r="BA88" s="5">
        <f t="shared" si="31"/>
      </c>
      <c r="BB88" s="5">
        <f t="shared" si="31"/>
      </c>
      <c r="BC88" s="5">
        <f t="shared" si="31"/>
      </c>
      <c r="BD88" s="5">
        <f t="shared" si="31"/>
      </c>
      <c r="BE88" s="5">
        <f t="shared" si="31"/>
      </c>
      <c r="BF88" s="5">
        <f t="shared" si="31"/>
      </c>
      <c r="BG88" s="5">
        <f t="shared" si="31"/>
      </c>
      <c r="BH88" s="5">
        <f t="shared" si="31"/>
      </c>
      <c r="BI88" s="5">
        <f t="shared" si="31"/>
      </c>
      <c r="BJ88" s="5">
        <f t="shared" si="31"/>
      </c>
      <c r="BK88" s="5">
        <f t="shared" si="31"/>
      </c>
    </row>
    <row r="89" spans="2:63" ht="12">
      <c r="B89" t="str">
        <f t="shared" si="11"/>
        <v>EPS type IX (2 lb/cf)</v>
      </c>
      <c r="C89" s="5">
        <f t="shared" si="8"/>
      </c>
      <c r="D89" s="5">
        <f aca="true" t="shared" si="32" ref="D89:AD89">IF($C$11="R Value",D109,D128)</f>
      </c>
      <c r="E89" s="5">
        <f t="shared" si="32"/>
      </c>
      <c r="F89" s="5">
        <f t="shared" si="32"/>
      </c>
      <c r="G89" s="5">
        <f t="shared" si="32"/>
      </c>
      <c r="H89" s="5">
        <f t="shared" si="32"/>
      </c>
      <c r="I89" s="5">
        <f t="shared" si="32"/>
      </c>
      <c r="J89" s="5">
        <f t="shared" si="32"/>
      </c>
      <c r="K89" s="5">
        <f t="shared" si="32"/>
      </c>
      <c r="L89" s="5">
        <f t="shared" si="32"/>
      </c>
      <c r="M89" s="5">
        <f t="shared" si="32"/>
      </c>
      <c r="N89" s="5">
        <f t="shared" si="32"/>
      </c>
      <c r="O89" s="5">
        <f t="shared" si="32"/>
      </c>
      <c r="P89" s="5">
        <f t="shared" si="32"/>
      </c>
      <c r="Q89" s="5">
        <f t="shared" si="32"/>
      </c>
      <c r="R89" s="5">
        <f t="shared" si="32"/>
      </c>
      <c r="S89" s="5">
        <f t="shared" si="32"/>
      </c>
      <c r="T89" s="5">
        <f t="shared" si="32"/>
      </c>
      <c r="U89" s="5">
        <f t="shared" si="32"/>
      </c>
      <c r="V89" s="5">
        <f t="shared" si="32"/>
      </c>
      <c r="W89" s="5">
        <f t="shared" si="32"/>
      </c>
      <c r="X89" s="5">
        <f t="shared" si="32"/>
      </c>
      <c r="Y89" s="5">
        <f t="shared" si="32"/>
      </c>
      <c r="Z89" s="5">
        <f t="shared" si="32"/>
      </c>
      <c r="AA89" s="5">
        <f t="shared" si="32"/>
      </c>
      <c r="AB89" s="5">
        <f t="shared" si="32"/>
      </c>
      <c r="AC89" s="5">
        <f t="shared" si="32"/>
      </c>
      <c r="AD89" s="5">
        <f t="shared" si="32"/>
      </c>
      <c r="AE89" s="5">
        <f aca="true" t="shared" si="33" ref="AE89:BK89">IF($C$11="R Value",AE109,AE128)</f>
      </c>
      <c r="AF89" s="5">
        <f t="shared" si="33"/>
      </c>
      <c r="AG89" s="5">
        <f t="shared" si="33"/>
      </c>
      <c r="AH89" s="5">
        <f t="shared" si="33"/>
      </c>
      <c r="AI89" s="5">
        <f t="shared" si="33"/>
      </c>
      <c r="AJ89" s="5">
        <f t="shared" si="33"/>
      </c>
      <c r="AK89" s="5">
        <f t="shared" si="33"/>
      </c>
      <c r="AL89" s="5">
        <f t="shared" si="33"/>
      </c>
      <c r="AM89" s="5">
        <f t="shared" si="33"/>
      </c>
      <c r="AN89" s="5">
        <f t="shared" si="33"/>
      </c>
      <c r="AO89" s="5">
        <f t="shared" si="33"/>
      </c>
      <c r="AP89" s="5">
        <f t="shared" si="33"/>
      </c>
      <c r="AQ89" s="5">
        <f t="shared" si="33"/>
      </c>
      <c r="AR89" s="5">
        <f t="shared" si="33"/>
      </c>
      <c r="AS89" s="5">
        <f t="shared" si="33"/>
      </c>
      <c r="AT89" s="5">
        <f t="shared" si="33"/>
      </c>
      <c r="AU89" s="5">
        <f t="shared" si="33"/>
      </c>
      <c r="AV89" s="5">
        <f t="shared" si="33"/>
      </c>
      <c r="AW89" s="5">
        <f t="shared" si="33"/>
      </c>
      <c r="AX89" s="5">
        <f t="shared" si="33"/>
      </c>
      <c r="AY89" s="5">
        <f t="shared" si="33"/>
      </c>
      <c r="AZ89" s="5">
        <f t="shared" si="33"/>
      </c>
      <c r="BA89" s="5">
        <f t="shared" si="33"/>
      </c>
      <c r="BB89" s="5">
        <f t="shared" si="33"/>
      </c>
      <c r="BC89" s="5">
        <f t="shared" si="33"/>
      </c>
      <c r="BD89" s="5">
        <f t="shared" si="33"/>
      </c>
      <c r="BE89" s="5">
        <f t="shared" si="33"/>
      </c>
      <c r="BF89" s="5">
        <f t="shared" si="33"/>
      </c>
      <c r="BG89" s="5">
        <f t="shared" si="33"/>
      </c>
      <c r="BH89" s="5">
        <f t="shared" si="33"/>
      </c>
      <c r="BI89" s="5">
        <f t="shared" si="33"/>
      </c>
      <c r="BJ89" s="5">
        <f t="shared" si="33"/>
      </c>
      <c r="BK89" s="5">
        <f t="shared" si="33"/>
      </c>
    </row>
    <row r="90" spans="2:63" ht="12">
      <c r="B90" t="str">
        <f t="shared" si="11"/>
        <v>Solid PU, n-pentane</v>
      </c>
      <c r="C90" s="5">
        <f t="shared" si="8"/>
      </c>
      <c r="D90" s="5">
        <f aca="true" t="shared" si="34" ref="D90:AD90">IF($C$11="R Value",D110,D129)</f>
      </c>
      <c r="E90" s="5">
        <f t="shared" si="34"/>
      </c>
      <c r="F90" s="5">
        <f t="shared" si="34"/>
      </c>
      <c r="G90" s="5">
        <f t="shared" si="34"/>
      </c>
      <c r="H90" s="5">
        <f t="shared" si="34"/>
      </c>
      <c r="I90" s="5">
        <f t="shared" si="34"/>
      </c>
      <c r="J90" s="5">
        <f t="shared" si="34"/>
      </c>
      <c r="K90" s="5">
        <f t="shared" si="34"/>
      </c>
      <c r="L90" s="5">
        <f t="shared" si="34"/>
      </c>
      <c r="M90" s="5">
        <f t="shared" si="34"/>
      </c>
      <c r="N90" s="5">
        <f t="shared" si="34"/>
      </c>
      <c r="O90" s="5">
        <f t="shared" si="34"/>
      </c>
      <c r="P90" s="5">
        <f t="shared" si="34"/>
      </c>
      <c r="Q90" s="5">
        <f t="shared" si="34"/>
      </c>
      <c r="R90" s="5">
        <f t="shared" si="34"/>
      </c>
      <c r="S90" s="5">
        <f t="shared" si="34"/>
      </c>
      <c r="T90" s="5">
        <f t="shared" si="34"/>
      </c>
      <c r="U90" s="5">
        <f t="shared" si="34"/>
      </c>
      <c r="V90" s="5">
        <f t="shared" si="34"/>
      </c>
      <c r="W90" s="5">
        <f t="shared" si="34"/>
      </c>
      <c r="X90" s="5">
        <f t="shared" si="34"/>
      </c>
      <c r="Y90" s="5">
        <f t="shared" si="34"/>
      </c>
      <c r="Z90" s="5">
        <f t="shared" si="34"/>
      </c>
      <c r="AA90" s="5">
        <f t="shared" si="34"/>
      </c>
      <c r="AB90" s="5">
        <f t="shared" si="34"/>
      </c>
      <c r="AC90" s="5">
        <f t="shared" si="34"/>
      </c>
      <c r="AD90" s="5">
        <f t="shared" si="34"/>
      </c>
      <c r="AE90" s="5">
        <f aca="true" t="shared" si="35" ref="AE90:BK90">IF($C$11="R Value",AE110,AE129)</f>
      </c>
      <c r="AF90" s="5">
        <f t="shared" si="35"/>
      </c>
      <c r="AG90" s="5">
        <f t="shared" si="35"/>
      </c>
      <c r="AH90" s="5">
        <f t="shared" si="35"/>
      </c>
      <c r="AI90" s="5">
        <f t="shared" si="35"/>
      </c>
      <c r="AJ90" s="5">
        <f t="shared" si="35"/>
      </c>
      <c r="AK90" s="5">
        <f t="shared" si="35"/>
      </c>
      <c r="AL90" s="5">
        <f t="shared" si="35"/>
      </c>
      <c r="AM90" s="5">
        <f t="shared" si="35"/>
      </c>
      <c r="AN90" s="5">
        <f t="shared" si="35"/>
      </c>
      <c r="AO90" s="5">
        <f t="shared" si="35"/>
      </c>
      <c r="AP90" s="5">
        <f t="shared" si="35"/>
      </c>
      <c r="AQ90" s="5">
        <f t="shared" si="35"/>
      </c>
      <c r="AR90" s="5">
        <f t="shared" si="35"/>
      </c>
      <c r="AS90" s="5">
        <f t="shared" si="35"/>
      </c>
      <c r="AT90" s="5">
        <f t="shared" si="35"/>
      </c>
      <c r="AU90" s="5">
        <f t="shared" si="35"/>
      </c>
      <c r="AV90" s="5">
        <f t="shared" si="35"/>
      </c>
      <c r="AW90" s="5">
        <f t="shared" si="35"/>
      </c>
      <c r="AX90" s="5">
        <f t="shared" si="35"/>
      </c>
      <c r="AY90" s="5">
        <f t="shared" si="35"/>
      </c>
      <c r="AZ90" s="5">
        <f t="shared" si="35"/>
      </c>
      <c r="BA90" s="5">
        <f t="shared" si="35"/>
      </c>
      <c r="BB90" s="5">
        <f t="shared" si="35"/>
      </c>
      <c r="BC90" s="5">
        <f t="shared" si="35"/>
      </c>
      <c r="BD90" s="5">
        <f t="shared" si="35"/>
      </c>
      <c r="BE90" s="5">
        <f t="shared" si="35"/>
      </c>
      <c r="BF90" s="5">
        <f t="shared" si="35"/>
      </c>
      <c r="BG90" s="5">
        <f t="shared" si="35"/>
      </c>
      <c r="BH90" s="5">
        <f t="shared" si="35"/>
      </c>
      <c r="BI90" s="5">
        <f t="shared" si="35"/>
      </c>
      <c r="BJ90" s="5">
        <f t="shared" si="35"/>
      </c>
      <c r="BK90" s="5">
        <f t="shared" si="35"/>
      </c>
    </row>
    <row r="91" spans="2:63" ht="12">
      <c r="B91" t="str">
        <f t="shared" si="11"/>
        <v>XPS, CO2</v>
      </c>
      <c r="C91" s="5">
        <f t="shared" si="8"/>
      </c>
      <c r="D91" s="5">
        <f aca="true" t="shared" si="36" ref="D91:AD91">IF($C$11="R Value",D111,D130)</f>
      </c>
      <c r="E91" s="5">
        <f t="shared" si="36"/>
      </c>
      <c r="F91" s="5">
        <f t="shared" si="36"/>
      </c>
      <c r="G91" s="5">
        <f t="shared" si="36"/>
      </c>
      <c r="H91" s="5">
        <f t="shared" si="36"/>
      </c>
      <c r="I91" s="5">
        <f t="shared" si="36"/>
      </c>
      <c r="J91" s="5">
        <f t="shared" si="36"/>
      </c>
      <c r="K91" s="5">
        <f t="shared" si="36"/>
      </c>
      <c r="L91" s="5">
        <f t="shared" si="36"/>
      </c>
      <c r="M91" s="5">
        <f t="shared" si="36"/>
      </c>
      <c r="N91" s="5">
        <f t="shared" si="36"/>
      </c>
      <c r="O91" s="5">
        <f t="shared" si="36"/>
      </c>
      <c r="P91" s="5">
        <f t="shared" si="36"/>
      </c>
      <c r="Q91" s="5">
        <f t="shared" si="36"/>
      </c>
      <c r="R91" s="5">
        <f t="shared" si="36"/>
      </c>
      <c r="S91" s="5">
        <f t="shared" si="36"/>
      </c>
      <c r="T91" s="5">
        <f t="shared" si="36"/>
      </c>
      <c r="U91" s="5">
        <f t="shared" si="36"/>
      </c>
      <c r="V91" s="5">
        <f t="shared" si="36"/>
      </c>
      <c r="W91" s="5">
        <f t="shared" si="36"/>
      </c>
      <c r="X91" s="5">
        <f t="shared" si="36"/>
      </c>
      <c r="Y91" s="5">
        <f t="shared" si="36"/>
      </c>
      <c r="Z91" s="5">
        <f t="shared" si="36"/>
      </c>
      <c r="AA91" s="5">
        <f t="shared" si="36"/>
      </c>
      <c r="AB91" s="5">
        <f t="shared" si="36"/>
      </c>
      <c r="AC91" s="5">
        <f t="shared" si="36"/>
      </c>
      <c r="AD91" s="5">
        <f t="shared" si="36"/>
      </c>
      <c r="AE91" s="5">
        <f aca="true" t="shared" si="37" ref="AE91:BK91">IF($C$11="R Value",AE111,AE130)</f>
      </c>
      <c r="AF91" s="5">
        <f t="shared" si="37"/>
      </c>
      <c r="AG91" s="5">
        <f t="shared" si="37"/>
      </c>
      <c r="AH91" s="5">
        <f t="shared" si="37"/>
      </c>
      <c r="AI91" s="5">
        <f t="shared" si="37"/>
      </c>
      <c r="AJ91" s="5">
        <f t="shared" si="37"/>
      </c>
      <c r="AK91" s="5">
        <f t="shared" si="37"/>
      </c>
      <c r="AL91" s="5">
        <f t="shared" si="37"/>
      </c>
      <c r="AM91" s="5">
        <f t="shared" si="37"/>
      </c>
      <c r="AN91" s="5">
        <f t="shared" si="37"/>
      </c>
      <c r="AO91" s="5">
        <f t="shared" si="37"/>
      </c>
      <c r="AP91" s="5">
        <f t="shared" si="37"/>
      </c>
      <c r="AQ91" s="5">
        <f t="shared" si="37"/>
      </c>
      <c r="AR91" s="5">
        <f t="shared" si="37"/>
      </c>
      <c r="AS91" s="5">
        <f t="shared" si="37"/>
      </c>
      <c r="AT91" s="5">
        <f t="shared" si="37"/>
      </c>
      <c r="AU91" s="5">
        <f t="shared" si="37"/>
      </c>
      <c r="AV91" s="5">
        <f t="shared" si="37"/>
      </c>
      <c r="AW91" s="5">
        <f t="shared" si="37"/>
      </c>
      <c r="AX91" s="5">
        <f t="shared" si="37"/>
      </c>
      <c r="AY91" s="5">
        <f t="shared" si="37"/>
      </c>
      <c r="AZ91" s="5">
        <f t="shared" si="37"/>
      </c>
      <c r="BA91" s="5">
        <f t="shared" si="37"/>
      </c>
      <c r="BB91" s="5">
        <f t="shared" si="37"/>
      </c>
      <c r="BC91" s="5">
        <f t="shared" si="37"/>
      </c>
      <c r="BD91" s="5">
        <f t="shared" si="37"/>
      </c>
      <c r="BE91" s="5">
        <f t="shared" si="37"/>
      </c>
      <c r="BF91" s="5">
        <f t="shared" si="37"/>
      </c>
      <c r="BG91" s="5">
        <f t="shared" si="37"/>
      </c>
      <c r="BH91" s="5">
        <f t="shared" si="37"/>
      </c>
      <c r="BI91" s="5">
        <f t="shared" si="37"/>
      </c>
      <c r="BJ91" s="5">
        <f t="shared" si="37"/>
      </c>
      <c r="BK91" s="5">
        <f t="shared" si="37"/>
      </c>
    </row>
    <row r="92" spans="2:63" ht="12">
      <c r="B92" t="str">
        <f t="shared" si="11"/>
        <v>XPS, HFC-134a</v>
      </c>
      <c r="C92" s="5">
        <f t="shared" si="8"/>
      </c>
      <c r="D92" s="5">
        <f aca="true" t="shared" si="38" ref="D92:AD92">IF($C$11="R Value",D112,D131)</f>
      </c>
      <c r="E92" s="5">
        <f t="shared" si="38"/>
      </c>
      <c r="F92" s="5">
        <f t="shared" si="38"/>
      </c>
      <c r="G92" s="5">
        <f t="shared" si="38"/>
      </c>
      <c r="H92" s="5">
        <f t="shared" si="38"/>
      </c>
      <c r="I92" s="5">
        <f t="shared" si="38"/>
      </c>
      <c r="J92" s="5">
        <f t="shared" si="38"/>
      </c>
      <c r="K92" s="5">
        <f t="shared" si="38"/>
      </c>
      <c r="L92" s="5">
        <f t="shared" si="38"/>
      </c>
      <c r="M92" s="5">
        <f t="shared" si="38"/>
      </c>
      <c r="N92" s="5">
        <f t="shared" si="38"/>
      </c>
      <c r="O92" s="5">
        <f t="shared" si="38"/>
      </c>
      <c r="P92" s="5">
        <f t="shared" si="38"/>
      </c>
      <c r="Q92" s="5">
        <f t="shared" si="38"/>
      </c>
      <c r="R92" s="5">
        <f t="shared" si="38"/>
      </c>
      <c r="S92" s="5">
        <f t="shared" si="38"/>
      </c>
      <c r="T92" s="5">
        <f t="shared" si="38"/>
      </c>
      <c r="U92" s="5">
        <f t="shared" si="38"/>
      </c>
      <c r="V92" s="5">
        <f t="shared" si="38"/>
      </c>
      <c r="W92" s="5">
        <f t="shared" si="38"/>
      </c>
      <c r="X92" s="5">
        <f t="shared" si="38"/>
      </c>
      <c r="Y92" s="5">
        <f t="shared" si="38"/>
      </c>
      <c r="Z92" s="5">
        <f t="shared" si="38"/>
      </c>
      <c r="AA92" s="5">
        <f t="shared" si="38"/>
      </c>
      <c r="AB92" s="5">
        <f t="shared" si="38"/>
      </c>
      <c r="AC92" s="5">
        <f t="shared" si="38"/>
      </c>
      <c r="AD92" s="5">
        <f t="shared" si="38"/>
      </c>
      <c r="AE92" s="5">
        <f aca="true" t="shared" si="39" ref="AE92:BK92">IF($C$11="R Value",AE112,AE131)</f>
      </c>
      <c r="AF92" s="5">
        <f t="shared" si="39"/>
      </c>
      <c r="AG92" s="5">
        <f t="shared" si="39"/>
      </c>
      <c r="AH92" s="5">
        <f t="shared" si="39"/>
      </c>
      <c r="AI92" s="5">
        <f t="shared" si="39"/>
      </c>
      <c r="AJ92" s="5">
        <f t="shared" si="39"/>
      </c>
      <c r="AK92" s="5">
        <f t="shared" si="39"/>
      </c>
      <c r="AL92" s="5">
        <f t="shared" si="39"/>
      </c>
      <c r="AM92" s="5">
        <f t="shared" si="39"/>
      </c>
      <c r="AN92" s="5">
        <f t="shared" si="39"/>
      </c>
      <c r="AO92" s="5">
        <f t="shared" si="39"/>
      </c>
      <c r="AP92" s="5">
        <f t="shared" si="39"/>
      </c>
      <c r="AQ92" s="5">
        <f t="shared" si="39"/>
      </c>
      <c r="AR92" s="5">
        <f t="shared" si="39"/>
      </c>
      <c r="AS92" s="5">
        <f t="shared" si="39"/>
      </c>
      <c r="AT92" s="5">
        <f t="shared" si="39"/>
      </c>
      <c r="AU92" s="5">
        <f t="shared" si="39"/>
      </c>
      <c r="AV92" s="5">
        <f t="shared" si="39"/>
      </c>
      <c r="AW92" s="5">
        <f t="shared" si="39"/>
      </c>
      <c r="AX92" s="5">
        <f t="shared" si="39"/>
      </c>
      <c r="AY92" s="5">
        <f t="shared" si="39"/>
      </c>
      <c r="AZ92" s="5">
        <f t="shared" si="39"/>
      </c>
      <c r="BA92" s="5">
        <f t="shared" si="39"/>
      </c>
      <c r="BB92" s="5">
        <f t="shared" si="39"/>
      </c>
      <c r="BC92" s="5">
        <f t="shared" si="39"/>
      </c>
      <c r="BD92" s="5">
        <f t="shared" si="39"/>
      </c>
      <c r="BE92" s="5">
        <f t="shared" si="39"/>
      </c>
      <c r="BF92" s="5">
        <f t="shared" si="39"/>
      </c>
      <c r="BG92" s="5">
        <f t="shared" si="39"/>
      </c>
      <c r="BH92" s="5">
        <f t="shared" si="39"/>
      </c>
      <c r="BI92" s="5">
        <f t="shared" si="39"/>
      </c>
      <c r="BJ92" s="5">
        <f t="shared" si="39"/>
      </c>
      <c r="BK92" s="5">
        <f t="shared" si="39"/>
      </c>
    </row>
    <row r="93" spans="2:63" ht="12">
      <c r="B93" t="str">
        <f t="shared" si="11"/>
        <v>Spray PU, Water/CO2</v>
      </c>
      <c r="C93" s="5">
        <f t="shared" si="8"/>
      </c>
      <c r="D93" s="5">
        <f aca="true" t="shared" si="40" ref="D93:AD93">IF($C$11="R Value",D113,D132)</f>
      </c>
      <c r="E93" s="5">
        <f t="shared" si="40"/>
      </c>
      <c r="F93" s="5">
        <f t="shared" si="40"/>
      </c>
      <c r="G93" s="5">
        <f t="shared" si="40"/>
      </c>
      <c r="H93" s="5">
        <f t="shared" si="40"/>
      </c>
      <c r="I93" s="5">
        <f t="shared" si="40"/>
      </c>
      <c r="J93" s="5">
        <f t="shared" si="40"/>
      </c>
      <c r="K93" s="5">
        <f t="shared" si="40"/>
      </c>
      <c r="L93" s="5">
        <f t="shared" si="40"/>
      </c>
      <c r="M93" s="5">
        <f t="shared" si="40"/>
      </c>
      <c r="N93" s="5">
        <f t="shared" si="40"/>
      </c>
      <c r="O93" s="5">
        <f t="shared" si="40"/>
      </c>
      <c r="P93" s="5">
        <f t="shared" si="40"/>
      </c>
      <c r="Q93" s="5">
        <f t="shared" si="40"/>
      </c>
      <c r="R93" s="5">
        <f t="shared" si="40"/>
      </c>
      <c r="S93" s="5">
        <f t="shared" si="40"/>
      </c>
      <c r="T93" s="5">
        <f t="shared" si="40"/>
      </c>
      <c r="U93" s="5">
        <f t="shared" si="40"/>
      </c>
      <c r="V93" s="5">
        <f t="shared" si="40"/>
      </c>
      <c r="W93" s="5">
        <f t="shared" si="40"/>
      </c>
      <c r="X93" s="5">
        <f t="shared" si="40"/>
      </c>
      <c r="Y93" s="5">
        <f t="shared" si="40"/>
      </c>
      <c r="Z93" s="5">
        <f t="shared" si="40"/>
      </c>
      <c r="AA93" s="5">
        <f t="shared" si="40"/>
      </c>
      <c r="AB93" s="5">
        <f t="shared" si="40"/>
      </c>
      <c r="AC93" s="5">
        <f t="shared" si="40"/>
      </c>
      <c r="AD93" s="5">
        <f t="shared" si="40"/>
      </c>
      <c r="AE93" s="5">
        <f aca="true" t="shared" si="41" ref="AE93:BK93">IF($C$11="R Value",AE113,AE132)</f>
      </c>
      <c r="AF93" s="5">
        <f t="shared" si="41"/>
      </c>
      <c r="AG93" s="5">
        <f t="shared" si="41"/>
      </c>
      <c r="AH93" s="5">
        <f t="shared" si="41"/>
      </c>
      <c r="AI93" s="5">
        <f t="shared" si="41"/>
      </c>
      <c r="AJ93" s="5">
        <f t="shared" si="41"/>
      </c>
      <c r="AK93" s="5">
        <f t="shared" si="41"/>
      </c>
      <c r="AL93" s="5">
        <f t="shared" si="41"/>
      </c>
      <c r="AM93" s="5">
        <f t="shared" si="41"/>
      </c>
      <c r="AN93" s="5">
        <f t="shared" si="41"/>
      </c>
      <c r="AO93" s="5">
        <f t="shared" si="41"/>
      </c>
      <c r="AP93" s="5">
        <f t="shared" si="41"/>
      </c>
      <c r="AQ93" s="5">
        <f t="shared" si="41"/>
      </c>
      <c r="AR93" s="5">
        <f t="shared" si="41"/>
      </c>
      <c r="AS93" s="5">
        <f t="shared" si="41"/>
      </c>
      <c r="AT93" s="5">
        <f t="shared" si="41"/>
      </c>
      <c r="AU93" s="5">
        <f t="shared" si="41"/>
      </c>
      <c r="AV93" s="5">
        <f t="shared" si="41"/>
      </c>
      <c r="AW93" s="5">
        <f t="shared" si="41"/>
      </c>
      <c r="AX93" s="5">
        <f t="shared" si="41"/>
      </c>
      <c r="AY93" s="5">
        <f t="shared" si="41"/>
      </c>
      <c r="AZ93" s="5">
        <f t="shared" si="41"/>
      </c>
      <c r="BA93" s="5">
        <f t="shared" si="41"/>
      </c>
      <c r="BB93" s="5">
        <f t="shared" si="41"/>
      </c>
      <c r="BC93" s="5">
        <f t="shared" si="41"/>
      </c>
      <c r="BD93" s="5">
        <f t="shared" si="41"/>
      </c>
      <c r="BE93" s="5">
        <f t="shared" si="41"/>
      </c>
      <c r="BF93" s="5">
        <f t="shared" si="41"/>
      </c>
      <c r="BG93" s="5">
        <f t="shared" si="41"/>
      </c>
      <c r="BH93" s="5">
        <f t="shared" si="41"/>
      </c>
      <c r="BI93" s="5">
        <f t="shared" si="41"/>
      </c>
      <c r="BJ93" s="5">
        <f t="shared" si="41"/>
      </c>
      <c r="BK93" s="5">
        <f t="shared" si="41"/>
      </c>
    </row>
    <row r="94" spans="2:63" ht="12">
      <c r="B94" t="str">
        <f t="shared" si="11"/>
        <v>Spray PU, HFC-245fa</v>
      </c>
      <c r="C94" s="5">
        <f t="shared" si="8"/>
      </c>
      <c r="D94" s="5">
        <f aca="true" t="shared" si="42" ref="D94:AD94">IF($C$11="R Value",D114,D133)</f>
      </c>
      <c r="E94" s="5">
        <f t="shared" si="42"/>
      </c>
      <c r="F94" s="5">
        <f t="shared" si="42"/>
      </c>
      <c r="G94" s="5">
        <f t="shared" si="42"/>
      </c>
      <c r="H94" s="5">
        <f t="shared" si="42"/>
      </c>
      <c r="I94" s="5">
        <f t="shared" si="42"/>
      </c>
      <c r="J94" s="5">
        <f t="shared" si="42"/>
      </c>
      <c r="K94" s="5">
        <f t="shared" si="42"/>
      </c>
      <c r="L94" s="5">
        <f t="shared" si="42"/>
      </c>
      <c r="M94" s="5">
        <f t="shared" si="42"/>
      </c>
      <c r="N94" s="5">
        <f t="shared" si="42"/>
      </c>
      <c r="O94" s="5">
        <f t="shared" si="42"/>
      </c>
      <c r="P94" s="5">
        <f t="shared" si="42"/>
      </c>
      <c r="Q94" s="5">
        <f t="shared" si="42"/>
      </c>
      <c r="R94" s="5">
        <f t="shared" si="42"/>
      </c>
      <c r="S94" s="5">
        <f t="shared" si="42"/>
      </c>
      <c r="T94" s="5">
        <f t="shared" si="42"/>
      </c>
      <c r="U94" s="5">
        <f t="shared" si="42"/>
      </c>
      <c r="V94" s="5">
        <f t="shared" si="42"/>
      </c>
      <c r="W94" s="5">
        <f t="shared" si="42"/>
      </c>
      <c r="X94" s="5">
        <f t="shared" si="42"/>
      </c>
      <c r="Y94" s="5">
        <f t="shared" si="42"/>
      </c>
      <c r="Z94" s="5">
        <f t="shared" si="42"/>
      </c>
      <c r="AA94" s="5">
        <f t="shared" si="42"/>
      </c>
      <c r="AB94" s="5">
        <f t="shared" si="42"/>
      </c>
      <c r="AC94" s="5">
        <f t="shared" si="42"/>
      </c>
      <c r="AD94" s="5">
        <f t="shared" si="42"/>
      </c>
      <c r="AE94" s="5">
        <f aca="true" t="shared" si="43" ref="AE94:BK94">IF($C$11="R Value",AE114,AE133)</f>
      </c>
      <c r="AF94" s="5">
        <f t="shared" si="43"/>
      </c>
      <c r="AG94" s="5">
        <f t="shared" si="43"/>
      </c>
      <c r="AH94" s="5">
        <f t="shared" si="43"/>
      </c>
      <c r="AI94" s="5">
        <f t="shared" si="43"/>
      </c>
      <c r="AJ94" s="5">
        <f t="shared" si="43"/>
      </c>
      <c r="AK94" s="5">
        <f t="shared" si="43"/>
      </c>
      <c r="AL94" s="5">
        <f t="shared" si="43"/>
      </c>
      <c r="AM94" s="5">
        <f t="shared" si="43"/>
      </c>
      <c r="AN94" s="5">
        <f t="shared" si="43"/>
      </c>
      <c r="AO94" s="5">
        <f t="shared" si="43"/>
      </c>
      <c r="AP94" s="5">
        <f t="shared" si="43"/>
      </c>
      <c r="AQ94" s="5">
        <f t="shared" si="43"/>
      </c>
      <c r="AR94" s="5">
        <f t="shared" si="43"/>
      </c>
      <c r="AS94" s="5">
        <f t="shared" si="43"/>
      </c>
      <c r="AT94" s="5">
        <f t="shared" si="43"/>
      </c>
      <c r="AU94" s="5">
        <f t="shared" si="43"/>
      </c>
      <c r="AV94" s="5">
        <f t="shared" si="43"/>
      </c>
      <c r="AW94" s="5">
        <f t="shared" si="43"/>
      </c>
      <c r="AX94" s="5">
        <f t="shared" si="43"/>
      </c>
      <c r="AY94" s="5">
        <f t="shared" si="43"/>
      </c>
      <c r="AZ94" s="5">
        <f t="shared" si="43"/>
      </c>
      <c r="BA94" s="5">
        <f t="shared" si="43"/>
      </c>
      <c r="BB94" s="5">
        <f t="shared" si="43"/>
      </c>
      <c r="BC94" s="5">
        <f t="shared" si="43"/>
      </c>
      <c r="BD94" s="5">
        <f t="shared" si="43"/>
      </c>
      <c r="BE94" s="5">
        <f t="shared" si="43"/>
      </c>
      <c r="BF94" s="5">
        <f t="shared" si="43"/>
      </c>
      <c r="BG94" s="5">
        <f t="shared" si="43"/>
      </c>
      <c r="BH94" s="5">
        <f t="shared" si="43"/>
      </c>
      <c r="BI94" s="5">
        <f t="shared" si="43"/>
      </c>
      <c r="BJ94" s="5">
        <f t="shared" si="43"/>
      </c>
      <c r="BK94" s="5">
        <f t="shared" si="43"/>
      </c>
    </row>
    <row r="97" spans="2:3" ht="12" hidden="1">
      <c r="B97" t="s">
        <v>49</v>
      </c>
      <c r="C97" t="s">
        <v>54</v>
      </c>
    </row>
    <row r="98" spans="3:63" ht="12" hidden="1">
      <c r="C98" s="22">
        <f>C6</f>
        <v>0.18</v>
      </c>
      <c r="D98" s="22">
        <f>C98+1</f>
        <v>1.18</v>
      </c>
      <c r="E98" s="22">
        <f aca="true" t="shared" si="44" ref="E98:AD98">D98+1</f>
        <v>2.1799999999999997</v>
      </c>
      <c r="F98" s="22">
        <f t="shared" si="44"/>
        <v>3.1799999999999997</v>
      </c>
      <c r="G98" s="22">
        <f t="shared" si="44"/>
        <v>4.18</v>
      </c>
      <c r="H98" s="22">
        <f t="shared" si="44"/>
        <v>5.18</v>
      </c>
      <c r="I98" s="22">
        <f t="shared" si="44"/>
        <v>6.18</v>
      </c>
      <c r="J98" s="22">
        <f t="shared" si="44"/>
        <v>7.18</v>
      </c>
      <c r="K98" s="22">
        <f t="shared" si="44"/>
        <v>8.18</v>
      </c>
      <c r="L98" s="22">
        <f t="shared" si="44"/>
        <v>9.18</v>
      </c>
      <c r="M98" s="22">
        <f t="shared" si="44"/>
        <v>10.18</v>
      </c>
      <c r="N98" s="22">
        <f t="shared" si="44"/>
        <v>11.18</v>
      </c>
      <c r="O98" s="22">
        <f t="shared" si="44"/>
        <v>12.18</v>
      </c>
      <c r="P98" s="22">
        <f t="shared" si="44"/>
        <v>13.18</v>
      </c>
      <c r="Q98" s="22">
        <f t="shared" si="44"/>
        <v>14.18</v>
      </c>
      <c r="R98" s="22">
        <f t="shared" si="44"/>
        <v>15.18</v>
      </c>
      <c r="S98" s="22">
        <f t="shared" si="44"/>
        <v>16.18</v>
      </c>
      <c r="T98" s="22">
        <f t="shared" si="44"/>
        <v>17.18</v>
      </c>
      <c r="U98" s="22">
        <f t="shared" si="44"/>
        <v>18.18</v>
      </c>
      <c r="V98" s="22">
        <f t="shared" si="44"/>
        <v>19.18</v>
      </c>
      <c r="W98" s="22">
        <f t="shared" si="44"/>
        <v>20.18</v>
      </c>
      <c r="X98" s="22">
        <f t="shared" si="44"/>
        <v>21.18</v>
      </c>
      <c r="Y98" s="22">
        <f t="shared" si="44"/>
        <v>22.18</v>
      </c>
      <c r="Z98" s="22">
        <f t="shared" si="44"/>
        <v>23.18</v>
      </c>
      <c r="AA98" s="22">
        <f t="shared" si="44"/>
        <v>24.18</v>
      </c>
      <c r="AB98" s="22">
        <f t="shared" si="44"/>
        <v>25.18</v>
      </c>
      <c r="AC98" s="22">
        <f t="shared" si="44"/>
        <v>26.18</v>
      </c>
      <c r="AD98" s="22">
        <f t="shared" si="44"/>
        <v>27.18</v>
      </c>
      <c r="AE98" s="22">
        <f aca="true" t="shared" si="45" ref="AE98:BK98">AD98+1</f>
        <v>28.18</v>
      </c>
      <c r="AF98" s="22">
        <f t="shared" si="45"/>
        <v>29.18</v>
      </c>
      <c r="AG98" s="22">
        <f t="shared" si="45"/>
        <v>30.18</v>
      </c>
      <c r="AH98" s="22">
        <f t="shared" si="45"/>
        <v>31.18</v>
      </c>
      <c r="AI98" s="22">
        <f t="shared" si="45"/>
        <v>32.18</v>
      </c>
      <c r="AJ98" s="22">
        <f t="shared" si="45"/>
        <v>33.18</v>
      </c>
      <c r="AK98" s="22">
        <f t="shared" si="45"/>
        <v>34.18</v>
      </c>
      <c r="AL98" s="22">
        <f t="shared" si="45"/>
        <v>35.18</v>
      </c>
      <c r="AM98" s="22">
        <f t="shared" si="45"/>
        <v>36.18</v>
      </c>
      <c r="AN98" s="22">
        <f t="shared" si="45"/>
        <v>37.18</v>
      </c>
      <c r="AO98" s="22">
        <f t="shared" si="45"/>
        <v>38.18</v>
      </c>
      <c r="AP98" s="22">
        <f t="shared" si="45"/>
        <v>39.18</v>
      </c>
      <c r="AQ98" s="22">
        <f t="shared" si="45"/>
        <v>40.18</v>
      </c>
      <c r="AR98" s="22">
        <f t="shared" si="45"/>
        <v>41.18</v>
      </c>
      <c r="AS98" s="22">
        <f t="shared" si="45"/>
        <v>42.18</v>
      </c>
      <c r="AT98" s="22">
        <f t="shared" si="45"/>
        <v>43.18</v>
      </c>
      <c r="AU98" s="22">
        <f t="shared" si="45"/>
        <v>44.18</v>
      </c>
      <c r="AV98" s="22">
        <f t="shared" si="45"/>
        <v>45.18</v>
      </c>
      <c r="AW98" s="22">
        <f t="shared" si="45"/>
        <v>46.18</v>
      </c>
      <c r="AX98" s="22">
        <f t="shared" si="45"/>
        <v>47.18</v>
      </c>
      <c r="AY98" s="22">
        <f t="shared" si="45"/>
        <v>48.18</v>
      </c>
      <c r="AZ98" s="22">
        <f t="shared" si="45"/>
        <v>49.18</v>
      </c>
      <c r="BA98" s="22">
        <f t="shared" si="45"/>
        <v>50.18</v>
      </c>
      <c r="BB98" s="22">
        <f t="shared" si="45"/>
        <v>51.18</v>
      </c>
      <c r="BC98" s="22">
        <f t="shared" si="45"/>
        <v>52.18</v>
      </c>
      <c r="BD98" s="22">
        <f t="shared" si="45"/>
        <v>53.18</v>
      </c>
      <c r="BE98" s="22">
        <f t="shared" si="45"/>
        <v>54.18</v>
      </c>
      <c r="BF98" s="22">
        <f t="shared" si="45"/>
        <v>55.18</v>
      </c>
      <c r="BG98" s="22">
        <f t="shared" si="45"/>
        <v>56.18</v>
      </c>
      <c r="BH98" s="22">
        <f t="shared" si="45"/>
        <v>57.18</v>
      </c>
      <c r="BI98" s="22">
        <f t="shared" si="45"/>
        <v>58.18</v>
      </c>
      <c r="BJ98" s="22">
        <f t="shared" si="45"/>
        <v>59.18</v>
      </c>
      <c r="BK98" s="22">
        <f t="shared" si="45"/>
        <v>60.18</v>
      </c>
    </row>
    <row r="99" spans="2:63" ht="12" hidden="1">
      <c r="B99" t="str">
        <f aca="true" t="shared" si="46" ref="B99:B114">B46</f>
        <v>Cellulose</v>
      </c>
      <c r="C99" s="5">
        <f aca="true" t="shared" si="47" ref="C99:C114">IF(LOWER($C17)="x",1/C$98*$C$5*24/$C$8*VLOOKUP($C$7,$I$66:$J$70,2,FALSE)/1000+$K46*(C$98-$C$6)/$C$9,"")</f>
      </c>
      <c r="D99" s="5">
        <f aca="true" t="shared" si="48" ref="D99:BK103">IF(LOWER($C17)="x",1/D$98*$C$5*24/$C$8*VLOOKUP($C$7,$I$66:$J$70,2,FALSE)/1000+$K46*(D$98-$C$6)/$C$9,"")</f>
      </c>
      <c r="E99" s="5">
        <f t="shared" si="48"/>
      </c>
      <c r="F99" s="5">
        <f t="shared" si="48"/>
      </c>
      <c r="G99" s="5">
        <f t="shared" si="48"/>
      </c>
      <c r="H99" s="5">
        <f t="shared" si="48"/>
      </c>
      <c r="I99" s="5">
        <f t="shared" si="48"/>
      </c>
      <c r="J99" s="5">
        <f t="shared" si="48"/>
      </c>
      <c r="K99" s="5">
        <f t="shared" si="48"/>
      </c>
      <c r="L99" s="5">
        <f t="shared" si="48"/>
      </c>
      <c r="M99" s="5">
        <f t="shared" si="48"/>
      </c>
      <c r="N99" s="5">
        <f t="shared" si="48"/>
      </c>
      <c r="O99" s="5">
        <f t="shared" si="48"/>
      </c>
      <c r="P99" s="5">
        <f t="shared" si="48"/>
      </c>
      <c r="Q99" s="5">
        <f t="shared" si="48"/>
      </c>
      <c r="R99" s="5">
        <f t="shared" si="48"/>
      </c>
      <c r="S99" s="5">
        <f t="shared" si="48"/>
      </c>
      <c r="T99" s="5">
        <f t="shared" si="48"/>
      </c>
      <c r="U99" s="5">
        <f t="shared" si="48"/>
      </c>
      <c r="V99" s="5">
        <f t="shared" si="48"/>
      </c>
      <c r="W99" s="5">
        <f t="shared" si="48"/>
      </c>
      <c r="X99" s="5">
        <f t="shared" si="48"/>
      </c>
      <c r="Y99" s="5">
        <f t="shared" si="48"/>
      </c>
      <c r="Z99" s="5">
        <f t="shared" si="48"/>
      </c>
      <c r="AA99" s="5">
        <f t="shared" si="48"/>
      </c>
      <c r="AB99" s="5">
        <f t="shared" si="48"/>
      </c>
      <c r="AC99" s="5">
        <f t="shared" si="48"/>
      </c>
      <c r="AD99" s="5">
        <f t="shared" si="48"/>
      </c>
      <c r="AE99" s="5">
        <f t="shared" si="48"/>
      </c>
      <c r="AF99" s="5">
        <f t="shared" si="48"/>
      </c>
      <c r="AG99" s="5">
        <f t="shared" si="48"/>
      </c>
      <c r="AH99" s="5">
        <f t="shared" si="48"/>
      </c>
      <c r="AI99" s="5">
        <f t="shared" si="48"/>
      </c>
      <c r="AJ99" s="5">
        <f t="shared" si="48"/>
      </c>
      <c r="AK99" s="5">
        <f t="shared" si="48"/>
      </c>
      <c r="AL99" s="5">
        <f t="shared" si="48"/>
      </c>
      <c r="AM99" s="5">
        <f t="shared" si="48"/>
      </c>
      <c r="AN99" s="5">
        <f t="shared" si="48"/>
      </c>
      <c r="AO99" s="5">
        <f t="shared" si="48"/>
      </c>
      <c r="AP99" s="5">
        <f t="shared" si="48"/>
      </c>
      <c r="AQ99" s="5">
        <f t="shared" si="48"/>
      </c>
      <c r="AR99" s="5">
        <f t="shared" si="48"/>
      </c>
      <c r="AS99" s="5">
        <f t="shared" si="48"/>
      </c>
      <c r="AT99" s="5">
        <f t="shared" si="48"/>
      </c>
      <c r="AU99" s="5">
        <f t="shared" si="48"/>
      </c>
      <c r="AV99" s="5">
        <f t="shared" si="48"/>
      </c>
      <c r="AW99" s="5">
        <f t="shared" si="48"/>
      </c>
      <c r="AX99" s="5">
        <f t="shared" si="48"/>
      </c>
      <c r="AY99" s="5">
        <f t="shared" si="48"/>
      </c>
      <c r="AZ99" s="5">
        <f t="shared" si="48"/>
      </c>
      <c r="BA99" s="5">
        <f t="shared" si="48"/>
      </c>
      <c r="BB99" s="5">
        <f t="shared" si="48"/>
      </c>
      <c r="BC99" s="5">
        <f t="shared" si="48"/>
      </c>
      <c r="BD99" s="5">
        <f t="shared" si="48"/>
      </c>
      <c r="BE99" s="5">
        <f t="shared" si="48"/>
      </c>
      <c r="BF99" s="5">
        <f t="shared" si="48"/>
      </c>
      <c r="BG99" s="5">
        <f t="shared" si="48"/>
      </c>
      <c r="BH99" s="5">
        <f t="shared" si="48"/>
      </c>
      <c r="BI99" s="5">
        <f t="shared" si="48"/>
      </c>
      <c r="BJ99" s="5">
        <f t="shared" si="48"/>
      </c>
      <c r="BK99" s="5">
        <f t="shared" si="48"/>
      </c>
    </row>
    <row r="100" spans="2:63" ht="12" hidden="1">
      <c r="B100" t="str">
        <f t="shared" si="46"/>
        <v>Rigid Mineral Wool</v>
      </c>
      <c r="C100" s="5">
        <f t="shared" si="47"/>
      </c>
      <c r="D100" s="5">
        <f aca="true" t="shared" si="49" ref="D100:R100">IF(LOWER($C18)="x",1/D$98*$C$5*24/$C$8*VLOOKUP($C$7,$I$66:$J$70,2,FALSE)/1000+$K47*(D$98-$C$6)/$C$9,"")</f>
      </c>
      <c r="E100" s="5">
        <f t="shared" si="49"/>
      </c>
      <c r="F100" s="5">
        <f t="shared" si="49"/>
      </c>
      <c r="G100" s="5">
        <f t="shared" si="49"/>
      </c>
      <c r="H100" s="5">
        <f t="shared" si="49"/>
      </c>
      <c r="I100" s="5">
        <f t="shared" si="49"/>
      </c>
      <c r="J100" s="5">
        <f t="shared" si="49"/>
      </c>
      <c r="K100" s="5">
        <f t="shared" si="49"/>
      </c>
      <c r="L100" s="5">
        <f t="shared" si="49"/>
      </c>
      <c r="M100" s="5">
        <f t="shared" si="49"/>
      </c>
      <c r="N100" s="5">
        <f t="shared" si="49"/>
      </c>
      <c r="O100" s="5">
        <f t="shared" si="49"/>
      </c>
      <c r="P100" s="5">
        <f t="shared" si="49"/>
      </c>
      <c r="Q100" s="5">
        <f t="shared" si="49"/>
      </c>
      <c r="R100" s="5">
        <f t="shared" si="49"/>
      </c>
      <c r="S100" s="5">
        <f t="shared" si="48"/>
      </c>
      <c r="T100" s="5">
        <f t="shared" si="48"/>
      </c>
      <c r="U100" s="5">
        <f t="shared" si="48"/>
      </c>
      <c r="V100" s="5">
        <f t="shared" si="48"/>
      </c>
      <c r="W100" s="5">
        <f t="shared" si="48"/>
      </c>
      <c r="X100" s="5">
        <f t="shared" si="48"/>
      </c>
      <c r="Y100" s="5">
        <f t="shared" si="48"/>
      </c>
      <c r="Z100" s="5">
        <f t="shared" si="48"/>
      </c>
      <c r="AA100" s="5">
        <f t="shared" si="48"/>
      </c>
      <c r="AB100" s="5">
        <f t="shared" si="48"/>
      </c>
      <c r="AC100" s="5">
        <f t="shared" si="48"/>
      </c>
      <c r="AD100" s="5">
        <f t="shared" si="48"/>
      </c>
      <c r="AE100" s="5">
        <f t="shared" si="48"/>
      </c>
      <c r="AF100" s="5">
        <f t="shared" si="48"/>
      </c>
      <c r="AG100" s="5">
        <f t="shared" si="48"/>
      </c>
      <c r="AH100" s="5">
        <f t="shared" si="48"/>
      </c>
      <c r="AI100" s="5">
        <f t="shared" si="48"/>
      </c>
      <c r="AJ100" s="5">
        <f t="shared" si="48"/>
      </c>
      <c r="AK100" s="5">
        <f t="shared" si="48"/>
      </c>
      <c r="AL100" s="5">
        <f t="shared" si="48"/>
      </c>
      <c r="AM100" s="5">
        <f t="shared" si="48"/>
      </c>
      <c r="AN100" s="5">
        <f t="shared" si="48"/>
      </c>
      <c r="AO100" s="5">
        <f t="shared" si="48"/>
      </c>
      <c r="AP100" s="5">
        <f t="shared" si="48"/>
      </c>
      <c r="AQ100" s="5">
        <f t="shared" si="48"/>
      </c>
      <c r="AR100" s="5">
        <f t="shared" si="48"/>
      </c>
      <c r="AS100" s="5">
        <f t="shared" si="48"/>
      </c>
      <c r="AT100" s="5">
        <f t="shared" si="48"/>
      </c>
      <c r="AU100" s="5">
        <f t="shared" si="48"/>
      </c>
      <c r="AV100" s="5">
        <f t="shared" si="48"/>
      </c>
      <c r="AW100" s="5">
        <f t="shared" si="48"/>
      </c>
      <c r="AX100" s="5">
        <f t="shared" si="48"/>
      </c>
      <c r="AY100" s="5">
        <f t="shared" si="48"/>
      </c>
      <c r="AZ100" s="5">
        <f t="shared" si="48"/>
      </c>
      <c r="BA100" s="5">
        <f t="shared" si="48"/>
      </c>
      <c r="BB100" s="5">
        <f t="shared" si="48"/>
      </c>
      <c r="BC100" s="5">
        <f t="shared" si="48"/>
      </c>
      <c r="BD100" s="5">
        <f t="shared" si="48"/>
      </c>
      <c r="BE100" s="5">
        <f t="shared" si="48"/>
      </c>
      <c r="BF100" s="5">
        <f t="shared" si="48"/>
      </c>
      <c r="BG100" s="5">
        <f t="shared" si="48"/>
      </c>
      <c r="BH100" s="5">
        <f t="shared" si="48"/>
      </c>
      <c r="BI100" s="5">
        <f t="shared" si="48"/>
      </c>
      <c r="BJ100" s="5">
        <f t="shared" si="48"/>
      </c>
      <c r="BK100" s="5">
        <f t="shared" si="48"/>
      </c>
    </row>
    <row r="101" spans="2:63" ht="12" hidden="1">
      <c r="B101" t="str">
        <f t="shared" si="46"/>
        <v>Mineral Wool Batt</v>
      </c>
      <c r="C101" s="5">
        <f t="shared" si="47"/>
      </c>
      <c r="D101" s="5">
        <f t="shared" si="48"/>
      </c>
      <c r="E101" s="5">
        <f t="shared" si="48"/>
      </c>
      <c r="F101" s="5">
        <f t="shared" si="48"/>
      </c>
      <c r="G101" s="5">
        <f t="shared" si="48"/>
      </c>
      <c r="H101" s="5">
        <f t="shared" si="48"/>
      </c>
      <c r="I101" s="5">
        <f t="shared" si="48"/>
      </c>
      <c r="J101" s="5">
        <f t="shared" si="48"/>
      </c>
      <c r="K101" s="5">
        <f t="shared" si="48"/>
      </c>
      <c r="L101" s="5">
        <f t="shared" si="48"/>
      </c>
      <c r="M101" s="5">
        <f t="shared" si="48"/>
      </c>
      <c r="N101" s="5">
        <f t="shared" si="48"/>
      </c>
      <c r="O101" s="5">
        <f t="shared" si="48"/>
      </c>
      <c r="P101" s="5">
        <f t="shared" si="48"/>
      </c>
      <c r="Q101" s="5">
        <f t="shared" si="48"/>
      </c>
      <c r="R101" s="5">
        <f t="shared" si="48"/>
      </c>
      <c r="S101" s="5">
        <f t="shared" si="48"/>
      </c>
      <c r="T101" s="5">
        <f t="shared" si="48"/>
      </c>
      <c r="U101" s="5">
        <f t="shared" si="48"/>
      </c>
      <c r="V101" s="5">
        <f t="shared" si="48"/>
      </c>
      <c r="W101" s="5">
        <f t="shared" si="48"/>
      </c>
      <c r="X101" s="5">
        <f t="shared" si="48"/>
      </c>
      <c r="Y101" s="5">
        <f t="shared" si="48"/>
      </c>
      <c r="Z101" s="5">
        <f t="shared" si="48"/>
      </c>
      <c r="AA101" s="5">
        <f t="shared" si="48"/>
      </c>
      <c r="AB101" s="5">
        <f t="shared" si="48"/>
      </c>
      <c r="AC101" s="5">
        <f t="shared" si="48"/>
      </c>
      <c r="AD101" s="5">
        <f t="shared" si="48"/>
      </c>
      <c r="AE101" s="5">
        <f t="shared" si="48"/>
      </c>
      <c r="AF101" s="5">
        <f t="shared" si="48"/>
      </c>
      <c r="AG101" s="5">
        <f t="shared" si="48"/>
      </c>
      <c r="AH101" s="5">
        <f t="shared" si="48"/>
      </c>
      <c r="AI101" s="5">
        <f t="shared" si="48"/>
      </c>
      <c r="AJ101" s="5">
        <f t="shared" si="48"/>
      </c>
      <c r="AK101" s="5">
        <f t="shared" si="48"/>
      </c>
      <c r="AL101" s="5">
        <f t="shared" si="48"/>
      </c>
      <c r="AM101" s="5">
        <f t="shared" si="48"/>
      </c>
      <c r="AN101" s="5">
        <f t="shared" si="48"/>
      </c>
      <c r="AO101" s="5">
        <f t="shared" si="48"/>
      </c>
      <c r="AP101" s="5">
        <f t="shared" si="48"/>
      </c>
      <c r="AQ101" s="5">
        <f t="shared" si="48"/>
      </c>
      <c r="AR101" s="5">
        <f t="shared" si="48"/>
      </c>
      <c r="AS101" s="5">
        <f t="shared" si="48"/>
      </c>
      <c r="AT101" s="5">
        <f t="shared" si="48"/>
      </c>
      <c r="AU101" s="5">
        <f t="shared" si="48"/>
      </c>
      <c r="AV101" s="5">
        <f t="shared" si="48"/>
      </c>
      <c r="AW101" s="5">
        <f t="shared" si="48"/>
      </c>
      <c r="AX101" s="5">
        <f t="shared" si="48"/>
      </c>
      <c r="AY101" s="5">
        <f t="shared" si="48"/>
      </c>
      <c r="AZ101" s="5">
        <f t="shared" si="48"/>
      </c>
      <c r="BA101" s="5">
        <f t="shared" si="48"/>
      </c>
      <c r="BB101" s="5">
        <f t="shared" si="48"/>
      </c>
      <c r="BC101" s="5">
        <f t="shared" si="48"/>
      </c>
      <c r="BD101" s="5">
        <f t="shared" si="48"/>
      </c>
      <c r="BE101" s="5">
        <f t="shared" si="48"/>
      </c>
      <c r="BF101" s="5">
        <f t="shared" si="48"/>
      </c>
      <c r="BG101" s="5">
        <f t="shared" si="48"/>
      </c>
      <c r="BH101" s="5">
        <f t="shared" si="48"/>
      </c>
      <c r="BI101" s="5">
        <f t="shared" si="48"/>
      </c>
      <c r="BJ101" s="5">
        <f t="shared" si="48"/>
      </c>
      <c r="BK101" s="5">
        <f t="shared" si="48"/>
      </c>
    </row>
    <row r="102" spans="2:63" ht="12" hidden="1">
      <c r="B102" t="str">
        <f t="shared" si="46"/>
        <v>Fiberglass Batt</v>
      </c>
      <c r="C102" s="5">
        <f t="shared" si="47"/>
      </c>
      <c r="D102" s="5">
        <f t="shared" si="48"/>
      </c>
      <c r="E102" s="5">
        <f t="shared" si="48"/>
      </c>
      <c r="F102" s="5">
        <f t="shared" si="48"/>
      </c>
      <c r="G102" s="5">
        <f t="shared" si="48"/>
      </c>
      <c r="H102" s="5">
        <f t="shared" si="48"/>
      </c>
      <c r="I102" s="5">
        <f t="shared" si="48"/>
      </c>
      <c r="J102" s="5">
        <f t="shared" si="48"/>
      </c>
      <c r="K102" s="5">
        <f t="shared" si="48"/>
      </c>
      <c r="L102" s="5">
        <f t="shared" si="48"/>
      </c>
      <c r="M102" s="5">
        <f t="shared" si="48"/>
      </c>
      <c r="N102" s="5">
        <f t="shared" si="48"/>
      </c>
      <c r="O102" s="5">
        <f t="shared" si="48"/>
      </c>
      <c r="P102" s="5">
        <f t="shared" si="48"/>
      </c>
      <c r="Q102" s="5">
        <f t="shared" si="48"/>
      </c>
      <c r="R102" s="5">
        <f t="shared" si="48"/>
      </c>
      <c r="S102" s="5">
        <f t="shared" si="48"/>
      </c>
      <c r="T102" s="5">
        <f t="shared" si="48"/>
      </c>
      <c r="U102" s="5">
        <f t="shared" si="48"/>
      </c>
      <c r="V102" s="5">
        <f t="shared" si="48"/>
      </c>
      <c r="W102" s="5">
        <f t="shared" si="48"/>
      </c>
      <c r="X102" s="5">
        <f t="shared" si="48"/>
      </c>
      <c r="Y102" s="5">
        <f t="shared" si="48"/>
      </c>
      <c r="Z102" s="5">
        <f t="shared" si="48"/>
      </c>
      <c r="AA102" s="5">
        <f t="shared" si="48"/>
      </c>
      <c r="AB102" s="5">
        <f t="shared" si="48"/>
      </c>
      <c r="AC102" s="5">
        <f t="shared" si="48"/>
      </c>
      <c r="AD102" s="5">
        <f t="shared" si="48"/>
      </c>
      <c r="AE102" s="5">
        <f t="shared" si="48"/>
      </c>
      <c r="AF102" s="5">
        <f t="shared" si="48"/>
      </c>
      <c r="AG102" s="5">
        <f t="shared" si="48"/>
      </c>
      <c r="AH102" s="5">
        <f t="shared" si="48"/>
      </c>
      <c r="AI102" s="5">
        <f t="shared" si="48"/>
      </c>
      <c r="AJ102" s="5">
        <f t="shared" si="48"/>
      </c>
      <c r="AK102" s="5">
        <f t="shared" si="48"/>
      </c>
      <c r="AL102" s="5">
        <f t="shared" si="48"/>
      </c>
      <c r="AM102" s="5">
        <f t="shared" si="48"/>
      </c>
      <c r="AN102" s="5">
        <f t="shared" si="48"/>
      </c>
      <c r="AO102" s="5">
        <f t="shared" si="48"/>
      </c>
      <c r="AP102" s="5">
        <f t="shared" si="48"/>
      </c>
      <c r="AQ102" s="5">
        <f t="shared" si="48"/>
      </c>
      <c r="AR102" s="5">
        <f t="shared" si="48"/>
      </c>
      <c r="AS102" s="5">
        <f t="shared" si="48"/>
      </c>
      <c r="AT102" s="5">
        <f t="shared" si="48"/>
      </c>
      <c r="AU102" s="5">
        <f t="shared" si="48"/>
      </c>
      <c r="AV102" s="5">
        <f t="shared" si="48"/>
      </c>
      <c r="AW102" s="5">
        <f t="shared" si="48"/>
      </c>
      <c r="AX102" s="5">
        <f t="shared" si="48"/>
      </c>
      <c r="AY102" s="5">
        <f t="shared" si="48"/>
      </c>
      <c r="AZ102" s="5">
        <f t="shared" si="48"/>
      </c>
      <c r="BA102" s="5">
        <f t="shared" si="48"/>
      </c>
      <c r="BB102" s="5">
        <f t="shared" si="48"/>
      </c>
      <c r="BC102" s="5">
        <f t="shared" si="48"/>
      </c>
      <c r="BD102" s="5">
        <f t="shared" si="48"/>
      </c>
      <c r="BE102" s="5">
        <f t="shared" si="48"/>
      </c>
      <c r="BF102" s="5">
        <f t="shared" si="48"/>
      </c>
      <c r="BG102" s="5">
        <f t="shared" si="48"/>
      </c>
      <c r="BH102" s="5">
        <f t="shared" si="48"/>
      </c>
      <c r="BI102" s="5">
        <f t="shared" si="48"/>
      </c>
      <c r="BJ102" s="5">
        <f t="shared" si="48"/>
      </c>
      <c r="BK102" s="5">
        <f t="shared" si="48"/>
      </c>
    </row>
    <row r="103" spans="2:63" ht="12" hidden="1">
      <c r="B103" t="str">
        <f t="shared" si="46"/>
        <v>Loose Fill Fiberglass</v>
      </c>
      <c r="C103" s="5">
        <f t="shared" si="47"/>
      </c>
      <c r="D103" s="5">
        <f t="shared" si="48"/>
      </c>
      <c r="E103" s="5">
        <f t="shared" si="48"/>
      </c>
      <c r="F103" s="5">
        <f t="shared" si="48"/>
      </c>
      <c r="G103" s="5">
        <f t="shared" si="48"/>
      </c>
      <c r="H103" s="5">
        <f t="shared" si="48"/>
      </c>
      <c r="I103" s="5">
        <f t="shared" si="48"/>
      </c>
      <c r="J103" s="5">
        <f t="shared" si="48"/>
      </c>
      <c r="K103" s="5">
        <f t="shared" si="48"/>
      </c>
      <c r="L103" s="5">
        <f t="shared" si="48"/>
      </c>
      <c r="M103" s="5">
        <f t="shared" si="48"/>
      </c>
      <c r="N103" s="5">
        <f t="shared" si="48"/>
      </c>
      <c r="O103" s="5">
        <f t="shared" si="48"/>
      </c>
      <c r="P103" s="5">
        <f t="shared" si="48"/>
      </c>
      <c r="Q103" s="5">
        <f t="shared" si="48"/>
      </c>
      <c r="R103" s="5">
        <f t="shared" si="48"/>
      </c>
      <c r="S103" s="5">
        <f t="shared" si="48"/>
      </c>
      <c r="T103" s="5">
        <f t="shared" si="48"/>
      </c>
      <c r="U103" s="5">
        <f t="shared" si="48"/>
      </c>
      <c r="V103" s="5">
        <f t="shared" si="48"/>
      </c>
      <c r="W103" s="5">
        <f t="shared" si="48"/>
      </c>
      <c r="X103" s="5">
        <f t="shared" si="48"/>
      </c>
      <c r="Y103" s="5">
        <f t="shared" si="48"/>
      </c>
      <c r="Z103" s="5">
        <f t="shared" si="48"/>
      </c>
      <c r="AA103" s="5">
        <f t="shared" si="48"/>
      </c>
      <c r="AB103" s="5">
        <f t="shared" si="48"/>
      </c>
      <c r="AC103" s="5">
        <f t="shared" si="48"/>
      </c>
      <c r="AD103" s="5">
        <f t="shared" si="48"/>
      </c>
      <c r="AE103" s="5">
        <f t="shared" si="48"/>
      </c>
      <c r="AF103" s="5">
        <f t="shared" si="48"/>
      </c>
      <c r="AG103" s="5">
        <f t="shared" si="48"/>
      </c>
      <c r="AH103" s="5">
        <f aca="true" t="shared" si="50" ref="D103:BK107">IF(LOWER($C21)="x",1/AH$98*$C$5*24/$C$8*VLOOKUP($C$7,$I$66:$J$70,2,FALSE)/1000+$K50*(AH$98-$C$6)/$C$9,"")</f>
      </c>
      <c r="AI103" s="5">
        <f t="shared" si="50"/>
      </c>
      <c r="AJ103" s="5">
        <f t="shared" si="50"/>
      </c>
      <c r="AK103" s="5">
        <f t="shared" si="50"/>
      </c>
      <c r="AL103" s="5">
        <f t="shared" si="50"/>
      </c>
      <c r="AM103" s="5">
        <f t="shared" si="50"/>
      </c>
      <c r="AN103" s="5">
        <f t="shared" si="50"/>
      </c>
      <c r="AO103" s="5">
        <f t="shared" si="50"/>
      </c>
      <c r="AP103" s="5">
        <f t="shared" si="50"/>
      </c>
      <c r="AQ103" s="5">
        <f t="shared" si="50"/>
      </c>
      <c r="AR103" s="5">
        <f t="shared" si="50"/>
      </c>
      <c r="AS103" s="5">
        <f t="shared" si="50"/>
      </c>
      <c r="AT103" s="5">
        <f t="shared" si="50"/>
      </c>
      <c r="AU103" s="5">
        <f t="shared" si="50"/>
      </c>
      <c r="AV103" s="5">
        <f t="shared" si="50"/>
      </c>
      <c r="AW103" s="5">
        <f t="shared" si="50"/>
      </c>
      <c r="AX103" s="5">
        <f t="shared" si="50"/>
      </c>
      <c r="AY103" s="5">
        <f t="shared" si="50"/>
      </c>
      <c r="AZ103" s="5">
        <f t="shared" si="50"/>
      </c>
      <c r="BA103" s="5">
        <f t="shared" si="50"/>
      </c>
      <c r="BB103" s="5">
        <f t="shared" si="50"/>
      </c>
      <c r="BC103" s="5">
        <f t="shared" si="50"/>
      </c>
      <c r="BD103" s="5">
        <f t="shared" si="50"/>
      </c>
      <c r="BE103" s="5">
        <f t="shared" si="50"/>
      </c>
      <c r="BF103" s="5">
        <f t="shared" si="50"/>
      </c>
      <c r="BG103" s="5">
        <f t="shared" si="50"/>
      </c>
      <c r="BH103" s="5">
        <f t="shared" si="50"/>
      </c>
      <c r="BI103" s="5">
        <f t="shared" si="50"/>
      </c>
      <c r="BJ103" s="5">
        <f t="shared" si="50"/>
      </c>
      <c r="BK103" s="5">
        <f t="shared" si="50"/>
      </c>
    </row>
    <row r="104" spans="2:63" ht="12" hidden="1">
      <c r="B104" t="str">
        <f t="shared" si="46"/>
        <v>Dense Pack Blown Fiberglass</v>
      </c>
      <c r="C104" s="5">
        <f t="shared" si="47"/>
      </c>
      <c r="D104" s="5">
        <f t="shared" si="50"/>
      </c>
      <c r="E104" s="5">
        <f t="shared" si="50"/>
      </c>
      <c r="F104" s="5">
        <f t="shared" si="50"/>
      </c>
      <c r="G104" s="5">
        <f t="shared" si="50"/>
      </c>
      <c r="H104" s="5">
        <f t="shared" si="50"/>
      </c>
      <c r="I104" s="5">
        <f t="shared" si="50"/>
      </c>
      <c r="J104" s="5">
        <f t="shared" si="50"/>
      </c>
      <c r="K104" s="5">
        <f t="shared" si="50"/>
      </c>
      <c r="L104" s="5">
        <f t="shared" si="50"/>
      </c>
      <c r="M104" s="5">
        <f t="shared" si="50"/>
      </c>
      <c r="N104" s="5">
        <f t="shared" si="50"/>
      </c>
      <c r="O104" s="5">
        <f t="shared" si="50"/>
      </c>
      <c r="P104" s="5">
        <f t="shared" si="50"/>
      </c>
      <c r="Q104" s="5">
        <f t="shared" si="50"/>
      </c>
      <c r="R104" s="5">
        <f t="shared" si="50"/>
      </c>
      <c r="S104" s="5">
        <f t="shared" si="50"/>
      </c>
      <c r="T104" s="5">
        <f t="shared" si="50"/>
      </c>
      <c r="U104" s="5">
        <f t="shared" si="50"/>
      </c>
      <c r="V104" s="5">
        <f t="shared" si="50"/>
      </c>
      <c r="W104" s="5">
        <f t="shared" si="50"/>
      </c>
      <c r="X104" s="5">
        <f t="shared" si="50"/>
      </c>
      <c r="Y104" s="5">
        <f t="shared" si="50"/>
      </c>
      <c r="Z104" s="5">
        <f t="shared" si="50"/>
      </c>
      <c r="AA104" s="5">
        <f t="shared" si="50"/>
      </c>
      <c r="AB104" s="5">
        <f t="shared" si="50"/>
      </c>
      <c r="AC104" s="5">
        <f t="shared" si="50"/>
      </c>
      <c r="AD104" s="5">
        <f t="shared" si="50"/>
      </c>
      <c r="AE104" s="5">
        <f t="shared" si="50"/>
      </c>
      <c r="AF104" s="5">
        <f t="shared" si="50"/>
      </c>
      <c r="AG104" s="5">
        <f t="shared" si="50"/>
      </c>
      <c r="AH104" s="5">
        <f t="shared" si="50"/>
      </c>
      <c r="AI104" s="5">
        <f t="shared" si="50"/>
      </c>
      <c r="AJ104" s="5">
        <f t="shared" si="50"/>
      </c>
      <c r="AK104" s="5">
        <f t="shared" si="50"/>
      </c>
      <c r="AL104" s="5">
        <f t="shared" si="50"/>
      </c>
      <c r="AM104" s="5">
        <f t="shared" si="50"/>
      </c>
      <c r="AN104" s="5">
        <f t="shared" si="50"/>
      </c>
      <c r="AO104" s="5">
        <f t="shared" si="50"/>
      </c>
      <c r="AP104" s="5">
        <f t="shared" si="50"/>
      </c>
      <c r="AQ104" s="5">
        <f t="shared" si="50"/>
      </c>
      <c r="AR104" s="5">
        <f t="shared" si="50"/>
      </c>
      <c r="AS104" s="5">
        <f t="shared" si="50"/>
      </c>
      <c r="AT104" s="5">
        <f t="shared" si="50"/>
      </c>
      <c r="AU104" s="5">
        <f t="shared" si="50"/>
      </c>
      <c r="AV104" s="5">
        <f t="shared" si="50"/>
      </c>
      <c r="AW104" s="5">
        <f t="shared" si="50"/>
      </c>
      <c r="AX104" s="5">
        <f t="shared" si="50"/>
      </c>
      <c r="AY104" s="5">
        <f t="shared" si="50"/>
      </c>
      <c r="AZ104" s="5">
        <f t="shared" si="50"/>
      </c>
      <c r="BA104" s="5">
        <f t="shared" si="50"/>
      </c>
      <c r="BB104" s="5">
        <f t="shared" si="50"/>
      </c>
      <c r="BC104" s="5">
        <f t="shared" si="50"/>
      </c>
      <c r="BD104" s="5">
        <f t="shared" si="50"/>
      </c>
      <c r="BE104" s="5">
        <f t="shared" si="50"/>
      </c>
      <c r="BF104" s="5">
        <f t="shared" si="50"/>
      </c>
      <c r="BG104" s="5">
        <f t="shared" si="50"/>
      </c>
      <c r="BH104" s="5">
        <f t="shared" si="50"/>
      </c>
      <c r="BI104" s="5">
        <f t="shared" si="50"/>
      </c>
      <c r="BJ104" s="5">
        <f t="shared" si="50"/>
      </c>
      <c r="BK104" s="5">
        <f t="shared" si="50"/>
      </c>
    </row>
    <row r="105" spans="2:63" ht="12" hidden="1">
      <c r="B105" t="str">
        <f t="shared" si="46"/>
        <v>Fiberboard</v>
      </c>
      <c r="C105" s="5">
        <f t="shared" si="47"/>
      </c>
      <c r="D105" s="5">
        <f t="shared" si="50"/>
      </c>
      <c r="E105" s="5">
        <f t="shared" si="50"/>
      </c>
      <c r="F105" s="5">
        <f t="shared" si="50"/>
      </c>
      <c r="G105" s="5">
        <f t="shared" si="50"/>
      </c>
      <c r="H105" s="5">
        <f t="shared" si="50"/>
      </c>
      <c r="I105" s="5">
        <f t="shared" si="50"/>
      </c>
      <c r="J105" s="5">
        <f t="shared" si="50"/>
      </c>
      <c r="K105" s="5">
        <f t="shared" si="50"/>
      </c>
      <c r="L105" s="5">
        <f t="shared" si="50"/>
      </c>
      <c r="M105" s="5">
        <f t="shared" si="50"/>
      </c>
      <c r="N105" s="5">
        <f t="shared" si="50"/>
      </c>
      <c r="O105" s="5">
        <f t="shared" si="50"/>
      </c>
      <c r="P105" s="5">
        <f t="shared" si="50"/>
      </c>
      <c r="Q105" s="5">
        <f t="shared" si="50"/>
      </c>
      <c r="R105" s="5">
        <f t="shared" si="50"/>
      </c>
      <c r="S105" s="5">
        <f t="shared" si="50"/>
      </c>
      <c r="T105" s="5">
        <f t="shared" si="50"/>
      </c>
      <c r="U105" s="5">
        <f t="shared" si="50"/>
      </c>
      <c r="V105" s="5">
        <f t="shared" si="50"/>
      </c>
      <c r="W105" s="5">
        <f t="shared" si="50"/>
      </c>
      <c r="X105" s="5">
        <f t="shared" si="50"/>
      </c>
      <c r="Y105" s="5">
        <f t="shared" si="50"/>
      </c>
      <c r="Z105" s="5">
        <f t="shared" si="50"/>
      </c>
      <c r="AA105" s="5">
        <f t="shared" si="50"/>
      </c>
      <c r="AB105" s="5">
        <f t="shared" si="50"/>
      </c>
      <c r="AC105" s="5">
        <f t="shared" si="50"/>
      </c>
      <c r="AD105" s="5">
        <f t="shared" si="50"/>
      </c>
      <c r="AE105" s="5">
        <f t="shared" si="50"/>
      </c>
      <c r="AF105" s="5">
        <f t="shared" si="50"/>
      </c>
      <c r="AG105" s="5">
        <f t="shared" si="50"/>
      </c>
      <c r="AH105" s="5">
        <f t="shared" si="50"/>
      </c>
      <c r="AI105" s="5">
        <f t="shared" si="50"/>
      </c>
      <c r="AJ105" s="5">
        <f t="shared" si="50"/>
      </c>
      <c r="AK105" s="5">
        <f t="shared" si="50"/>
      </c>
      <c r="AL105" s="5">
        <f t="shared" si="50"/>
      </c>
      <c r="AM105" s="5">
        <f t="shared" si="50"/>
      </c>
      <c r="AN105" s="5">
        <f t="shared" si="50"/>
      </c>
      <c r="AO105" s="5">
        <f t="shared" si="50"/>
      </c>
      <c r="AP105" s="5">
        <f t="shared" si="50"/>
      </c>
      <c r="AQ105" s="5">
        <f t="shared" si="50"/>
      </c>
      <c r="AR105" s="5">
        <f t="shared" si="50"/>
      </c>
      <c r="AS105" s="5">
        <f t="shared" si="50"/>
      </c>
      <c r="AT105" s="5">
        <f t="shared" si="50"/>
      </c>
      <c r="AU105" s="5">
        <f t="shared" si="50"/>
      </c>
      <c r="AV105" s="5">
        <f t="shared" si="50"/>
      </c>
      <c r="AW105" s="5">
        <f t="shared" si="50"/>
      </c>
      <c r="AX105" s="5">
        <f t="shared" si="50"/>
      </c>
      <c r="AY105" s="5">
        <f t="shared" si="50"/>
      </c>
      <c r="AZ105" s="5">
        <f t="shared" si="50"/>
      </c>
      <c r="BA105" s="5">
        <f t="shared" si="50"/>
      </c>
      <c r="BB105" s="5">
        <f t="shared" si="50"/>
      </c>
      <c r="BC105" s="5">
        <f t="shared" si="50"/>
      </c>
      <c r="BD105" s="5">
        <f t="shared" si="50"/>
      </c>
      <c r="BE105" s="5">
        <f t="shared" si="50"/>
      </c>
      <c r="BF105" s="5">
        <f t="shared" si="50"/>
      </c>
      <c r="BG105" s="5">
        <f t="shared" si="50"/>
      </c>
      <c r="BH105" s="5">
        <f t="shared" si="50"/>
      </c>
      <c r="BI105" s="5">
        <f t="shared" si="50"/>
      </c>
      <c r="BJ105" s="5">
        <f t="shared" si="50"/>
      </c>
      <c r="BK105" s="5">
        <f t="shared" si="50"/>
      </c>
    </row>
    <row r="106" spans="2:63" ht="12" hidden="1">
      <c r="B106" t="str">
        <f t="shared" si="46"/>
        <v>EPS type I (1 lb/cf)</v>
      </c>
      <c r="C106" s="5">
        <f t="shared" si="47"/>
      </c>
      <c r="D106" s="5">
        <f t="shared" si="50"/>
      </c>
      <c r="E106" s="5">
        <f t="shared" si="50"/>
      </c>
      <c r="F106" s="5">
        <f t="shared" si="50"/>
      </c>
      <c r="G106" s="5">
        <f t="shared" si="50"/>
      </c>
      <c r="H106" s="5">
        <f t="shared" si="50"/>
      </c>
      <c r="I106" s="5">
        <f t="shared" si="50"/>
      </c>
      <c r="J106" s="5">
        <f t="shared" si="50"/>
      </c>
      <c r="K106" s="5">
        <f t="shared" si="50"/>
      </c>
      <c r="L106" s="5">
        <f t="shared" si="50"/>
      </c>
      <c r="M106" s="5">
        <f t="shared" si="50"/>
      </c>
      <c r="N106" s="5">
        <f t="shared" si="50"/>
      </c>
      <c r="O106" s="5">
        <f t="shared" si="50"/>
      </c>
      <c r="P106" s="5">
        <f t="shared" si="50"/>
      </c>
      <c r="Q106" s="5">
        <f t="shared" si="50"/>
      </c>
      <c r="R106" s="5">
        <f t="shared" si="50"/>
      </c>
      <c r="S106" s="5">
        <f t="shared" si="50"/>
      </c>
      <c r="T106" s="5">
        <f t="shared" si="50"/>
      </c>
      <c r="U106" s="5">
        <f t="shared" si="50"/>
      </c>
      <c r="V106" s="5">
        <f t="shared" si="50"/>
      </c>
      <c r="W106" s="5">
        <f t="shared" si="50"/>
      </c>
      <c r="X106" s="5">
        <f t="shared" si="50"/>
      </c>
      <c r="Y106" s="5">
        <f t="shared" si="50"/>
      </c>
      <c r="Z106" s="5">
        <f t="shared" si="50"/>
      </c>
      <c r="AA106" s="5">
        <f t="shared" si="50"/>
      </c>
      <c r="AB106" s="5">
        <f t="shared" si="50"/>
      </c>
      <c r="AC106" s="5">
        <f t="shared" si="50"/>
      </c>
      <c r="AD106" s="5">
        <f t="shared" si="50"/>
      </c>
      <c r="AE106" s="5">
        <f t="shared" si="50"/>
      </c>
      <c r="AF106" s="5">
        <f t="shared" si="50"/>
      </c>
      <c r="AG106" s="5">
        <f t="shared" si="50"/>
      </c>
      <c r="AH106" s="5">
        <f t="shared" si="50"/>
      </c>
      <c r="AI106" s="5">
        <f t="shared" si="50"/>
      </c>
      <c r="AJ106" s="5">
        <f t="shared" si="50"/>
      </c>
      <c r="AK106" s="5">
        <f t="shared" si="50"/>
      </c>
      <c r="AL106" s="5">
        <f t="shared" si="50"/>
      </c>
      <c r="AM106" s="5">
        <f t="shared" si="50"/>
      </c>
      <c r="AN106" s="5">
        <f t="shared" si="50"/>
      </c>
      <c r="AO106" s="5">
        <f t="shared" si="50"/>
      </c>
      <c r="AP106" s="5">
        <f t="shared" si="50"/>
      </c>
      <c r="AQ106" s="5">
        <f t="shared" si="50"/>
      </c>
      <c r="AR106" s="5">
        <f t="shared" si="50"/>
      </c>
      <c r="AS106" s="5">
        <f t="shared" si="50"/>
      </c>
      <c r="AT106" s="5">
        <f t="shared" si="50"/>
      </c>
      <c r="AU106" s="5">
        <f t="shared" si="50"/>
      </c>
      <c r="AV106" s="5">
        <f t="shared" si="50"/>
      </c>
      <c r="AW106" s="5">
        <f t="shared" si="50"/>
      </c>
      <c r="AX106" s="5">
        <f t="shared" si="50"/>
      </c>
      <c r="AY106" s="5">
        <f t="shared" si="50"/>
      </c>
      <c r="AZ106" s="5">
        <f t="shared" si="50"/>
      </c>
      <c r="BA106" s="5">
        <f t="shared" si="50"/>
      </c>
      <c r="BB106" s="5">
        <f t="shared" si="50"/>
      </c>
      <c r="BC106" s="5">
        <f t="shared" si="50"/>
      </c>
      <c r="BD106" s="5">
        <f t="shared" si="50"/>
      </c>
      <c r="BE106" s="5">
        <f t="shared" si="50"/>
      </c>
      <c r="BF106" s="5">
        <f t="shared" si="50"/>
      </c>
      <c r="BG106" s="5">
        <f t="shared" si="50"/>
      </c>
      <c r="BH106" s="5">
        <f t="shared" si="50"/>
      </c>
      <c r="BI106" s="5">
        <f t="shared" si="50"/>
      </c>
      <c r="BJ106" s="5">
        <f t="shared" si="50"/>
      </c>
      <c r="BK106" s="5">
        <f t="shared" si="50"/>
      </c>
    </row>
    <row r="107" spans="2:63" ht="12" hidden="1">
      <c r="B107" t="str">
        <f t="shared" si="46"/>
        <v>EPS type VII (1.25 lb/cf)</v>
      </c>
      <c r="C107" s="5">
        <f t="shared" si="47"/>
      </c>
      <c r="D107" s="5">
        <f t="shared" si="50"/>
      </c>
      <c r="E107" s="5">
        <f t="shared" si="50"/>
      </c>
      <c r="F107" s="5">
        <f t="shared" si="50"/>
      </c>
      <c r="G107" s="5">
        <f t="shared" si="50"/>
      </c>
      <c r="H107" s="5">
        <f t="shared" si="50"/>
      </c>
      <c r="I107" s="5">
        <f t="shared" si="50"/>
      </c>
      <c r="J107" s="5">
        <f t="shared" si="50"/>
      </c>
      <c r="K107" s="5">
        <f t="shared" si="50"/>
      </c>
      <c r="L107" s="5">
        <f t="shared" si="50"/>
      </c>
      <c r="M107" s="5">
        <f t="shared" si="50"/>
      </c>
      <c r="N107" s="5">
        <f t="shared" si="50"/>
      </c>
      <c r="O107" s="5">
        <f t="shared" si="50"/>
      </c>
      <c r="P107" s="5">
        <f t="shared" si="50"/>
      </c>
      <c r="Q107" s="5">
        <f t="shared" si="50"/>
      </c>
      <c r="R107" s="5">
        <f t="shared" si="50"/>
      </c>
      <c r="S107" s="5">
        <f t="shared" si="50"/>
      </c>
      <c r="T107" s="5">
        <f t="shared" si="50"/>
      </c>
      <c r="U107" s="5">
        <f t="shared" si="50"/>
      </c>
      <c r="V107" s="5">
        <f t="shared" si="50"/>
      </c>
      <c r="W107" s="5">
        <f t="shared" si="50"/>
      </c>
      <c r="X107" s="5">
        <f t="shared" si="50"/>
      </c>
      <c r="Y107" s="5">
        <f t="shared" si="50"/>
      </c>
      <c r="Z107" s="5">
        <f t="shared" si="50"/>
      </c>
      <c r="AA107" s="5">
        <f t="shared" si="50"/>
      </c>
      <c r="AB107" s="5">
        <f t="shared" si="50"/>
      </c>
      <c r="AC107" s="5">
        <f t="shared" si="50"/>
      </c>
      <c r="AD107" s="5">
        <f t="shared" si="50"/>
      </c>
      <c r="AE107" s="5">
        <f t="shared" si="50"/>
      </c>
      <c r="AF107" s="5">
        <f t="shared" si="50"/>
      </c>
      <c r="AG107" s="5">
        <f t="shared" si="50"/>
      </c>
      <c r="AH107" s="5">
        <f t="shared" si="50"/>
      </c>
      <c r="AI107" s="5">
        <f t="shared" si="50"/>
      </c>
      <c r="AJ107" s="5">
        <f t="shared" si="50"/>
      </c>
      <c r="AK107" s="5">
        <f t="shared" si="50"/>
      </c>
      <c r="AL107" s="5">
        <f t="shared" si="50"/>
      </c>
      <c r="AM107" s="5">
        <f t="shared" si="50"/>
      </c>
      <c r="AN107" s="5">
        <f t="shared" si="50"/>
      </c>
      <c r="AO107" s="5">
        <f t="shared" si="50"/>
      </c>
      <c r="AP107" s="5">
        <f t="shared" si="50"/>
      </c>
      <c r="AQ107" s="5">
        <f t="shared" si="50"/>
      </c>
      <c r="AR107" s="5">
        <f t="shared" si="50"/>
      </c>
      <c r="AS107" s="5">
        <f t="shared" si="50"/>
      </c>
      <c r="AT107" s="5">
        <f t="shared" si="50"/>
      </c>
      <c r="AU107" s="5">
        <f t="shared" si="50"/>
      </c>
      <c r="AV107" s="5">
        <f t="shared" si="50"/>
      </c>
      <c r="AW107" s="5">
        <f aca="true" t="shared" si="51" ref="D107:BK111">IF(LOWER($C25)="x",1/AW$98*$C$5*24/$C$8*VLOOKUP($C$7,$I$66:$J$70,2,FALSE)/1000+$K54*(AW$98-$C$6)/$C$9,"")</f>
      </c>
      <c r="AX107" s="5">
        <f t="shared" si="51"/>
      </c>
      <c r="AY107" s="5">
        <f t="shared" si="51"/>
      </c>
      <c r="AZ107" s="5">
        <f t="shared" si="51"/>
      </c>
      <c r="BA107" s="5">
        <f t="shared" si="51"/>
      </c>
      <c r="BB107" s="5">
        <f t="shared" si="51"/>
      </c>
      <c r="BC107" s="5">
        <f t="shared" si="51"/>
      </c>
      <c r="BD107" s="5">
        <f t="shared" si="51"/>
      </c>
      <c r="BE107" s="5">
        <f t="shared" si="51"/>
      </c>
      <c r="BF107" s="5">
        <f t="shared" si="51"/>
      </c>
      <c r="BG107" s="5">
        <f t="shared" si="51"/>
      </c>
      <c r="BH107" s="5">
        <f t="shared" si="51"/>
      </c>
      <c r="BI107" s="5">
        <f t="shared" si="51"/>
      </c>
      <c r="BJ107" s="5">
        <f t="shared" si="51"/>
      </c>
      <c r="BK107" s="5">
        <f t="shared" si="51"/>
      </c>
    </row>
    <row r="108" spans="2:63" ht="12" hidden="1">
      <c r="B108" t="str">
        <f t="shared" si="46"/>
        <v>EPS type II (1.5 lb/cf)</v>
      </c>
      <c r="C108" s="5">
        <f t="shared" si="47"/>
      </c>
      <c r="D108" s="5">
        <f t="shared" si="51"/>
      </c>
      <c r="E108" s="5">
        <f t="shared" si="51"/>
      </c>
      <c r="F108" s="5">
        <f t="shared" si="51"/>
      </c>
      <c r="G108" s="5">
        <f t="shared" si="51"/>
      </c>
      <c r="H108" s="5">
        <f t="shared" si="51"/>
      </c>
      <c r="I108" s="5">
        <f t="shared" si="51"/>
      </c>
      <c r="J108" s="5">
        <f t="shared" si="51"/>
      </c>
      <c r="K108" s="5">
        <f t="shared" si="51"/>
      </c>
      <c r="L108" s="5">
        <f t="shared" si="51"/>
      </c>
      <c r="M108" s="5">
        <f t="shared" si="51"/>
      </c>
      <c r="N108" s="5">
        <f t="shared" si="51"/>
      </c>
      <c r="O108" s="5">
        <f t="shared" si="51"/>
      </c>
      <c r="P108" s="5">
        <f t="shared" si="51"/>
      </c>
      <c r="Q108" s="5">
        <f t="shared" si="51"/>
      </c>
      <c r="R108" s="5">
        <f t="shared" si="51"/>
      </c>
      <c r="S108" s="5">
        <f t="shared" si="51"/>
      </c>
      <c r="T108" s="5">
        <f t="shared" si="51"/>
      </c>
      <c r="U108" s="5">
        <f t="shared" si="51"/>
      </c>
      <c r="V108" s="5">
        <f t="shared" si="51"/>
      </c>
      <c r="W108" s="5">
        <f t="shared" si="51"/>
      </c>
      <c r="X108" s="5">
        <f t="shared" si="51"/>
      </c>
      <c r="Y108" s="5">
        <f t="shared" si="51"/>
      </c>
      <c r="Z108" s="5">
        <f t="shared" si="51"/>
      </c>
      <c r="AA108" s="5">
        <f t="shared" si="51"/>
      </c>
      <c r="AB108" s="5">
        <f t="shared" si="51"/>
      </c>
      <c r="AC108" s="5">
        <f t="shared" si="51"/>
      </c>
      <c r="AD108" s="5">
        <f t="shared" si="51"/>
      </c>
      <c r="AE108" s="5">
        <f t="shared" si="51"/>
      </c>
      <c r="AF108" s="5">
        <f t="shared" si="51"/>
      </c>
      <c r="AG108" s="5">
        <f t="shared" si="51"/>
      </c>
      <c r="AH108" s="5">
        <f t="shared" si="51"/>
      </c>
      <c r="AI108" s="5">
        <f t="shared" si="51"/>
      </c>
      <c r="AJ108" s="5">
        <f t="shared" si="51"/>
      </c>
      <c r="AK108" s="5">
        <f t="shared" si="51"/>
      </c>
      <c r="AL108" s="5">
        <f t="shared" si="51"/>
      </c>
      <c r="AM108" s="5">
        <f t="shared" si="51"/>
      </c>
      <c r="AN108" s="5">
        <f t="shared" si="51"/>
      </c>
      <c r="AO108" s="5">
        <f t="shared" si="51"/>
      </c>
      <c r="AP108" s="5">
        <f t="shared" si="51"/>
      </c>
      <c r="AQ108" s="5">
        <f t="shared" si="51"/>
      </c>
      <c r="AR108" s="5">
        <f t="shared" si="51"/>
      </c>
      <c r="AS108" s="5">
        <f t="shared" si="51"/>
      </c>
      <c r="AT108" s="5">
        <f t="shared" si="51"/>
      </c>
      <c r="AU108" s="5">
        <f t="shared" si="51"/>
      </c>
      <c r="AV108" s="5">
        <f t="shared" si="51"/>
      </c>
      <c r="AW108" s="5">
        <f t="shared" si="51"/>
      </c>
      <c r="AX108" s="5">
        <f t="shared" si="51"/>
      </c>
      <c r="AY108" s="5">
        <f t="shared" si="51"/>
      </c>
      <c r="AZ108" s="5">
        <f t="shared" si="51"/>
      </c>
      <c r="BA108" s="5">
        <f t="shared" si="51"/>
      </c>
      <c r="BB108" s="5">
        <f t="shared" si="51"/>
      </c>
      <c r="BC108" s="5">
        <f t="shared" si="51"/>
      </c>
      <c r="BD108" s="5">
        <f t="shared" si="51"/>
      </c>
      <c r="BE108" s="5">
        <f t="shared" si="51"/>
      </c>
      <c r="BF108" s="5">
        <f t="shared" si="51"/>
      </c>
      <c r="BG108" s="5">
        <f t="shared" si="51"/>
      </c>
      <c r="BH108" s="5">
        <f t="shared" si="51"/>
      </c>
      <c r="BI108" s="5">
        <f t="shared" si="51"/>
      </c>
      <c r="BJ108" s="5">
        <f t="shared" si="51"/>
      </c>
      <c r="BK108" s="5">
        <f t="shared" si="51"/>
      </c>
    </row>
    <row r="109" spans="2:63" ht="12" hidden="1">
      <c r="B109" t="str">
        <f t="shared" si="46"/>
        <v>EPS type IX (2 lb/cf)</v>
      </c>
      <c r="C109" s="5">
        <f t="shared" si="47"/>
      </c>
      <c r="D109" s="5">
        <f t="shared" si="51"/>
      </c>
      <c r="E109" s="5">
        <f t="shared" si="51"/>
      </c>
      <c r="F109" s="5">
        <f t="shared" si="51"/>
      </c>
      <c r="G109" s="5">
        <f t="shared" si="51"/>
      </c>
      <c r="H109" s="5">
        <f t="shared" si="51"/>
      </c>
      <c r="I109" s="5">
        <f t="shared" si="51"/>
      </c>
      <c r="J109" s="5">
        <f t="shared" si="51"/>
      </c>
      <c r="K109" s="5">
        <f t="shared" si="51"/>
      </c>
      <c r="L109" s="5">
        <f t="shared" si="51"/>
      </c>
      <c r="M109" s="5">
        <f t="shared" si="51"/>
      </c>
      <c r="N109" s="5">
        <f t="shared" si="51"/>
      </c>
      <c r="O109" s="5">
        <f t="shared" si="51"/>
      </c>
      <c r="P109" s="5">
        <f t="shared" si="51"/>
      </c>
      <c r="Q109" s="5">
        <f t="shared" si="51"/>
      </c>
      <c r="R109" s="5">
        <f t="shared" si="51"/>
      </c>
      <c r="S109" s="5">
        <f t="shared" si="51"/>
      </c>
      <c r="T109" s="5">
        <f t="shared" si="51"/>
      </c>
      <c r="U109" s="5">
        <f t="shared" si="51"/>
      </c>
      <c r="V109" s="5">
        <f t="shared" si="51"/>
      </c>
      <c r="W109" s="5">
        <f t="shared" si="51"/>
      </c>
      <c r="X109" s="5">
        <f t="shared" si="51"/>
      </c>
      <c r="Y109" s="5">
        <f t="shared" si="51"/>
      </c>
      <c r="Z109" s="5">
        <f t="shared" si="51"/>
      </c>
      <c r="AA109" s="5">
        <f t="shared" si="51"/>
      </c>
      <c r="AB109" s="5">
        <f t="shared" si="51"/>
      </c>
      <c r="AC109" s="5">
        <f t="shared" si="51"/>
      </c>
      <c r="AD109" s="5">
        <f t="shared" si="51"/>
      </c>
      <c r="AE109" s="5">
        <f t="shared" si="51"/>
      </c>
      <c r="AF109" s="5">
        <f t="shared" si="51"/>
      </c>
      <c r="AG109" s="5">
        <f t="shared" si="51"/>
      </c>
      <c r="AH109" s="5">
        <f t="shared" si="51"/>
      </c>
      <c r="AI109" s="5">
        <f t="shared" si="51"/>
      </c>
      <c r="AJ109" s="5">
        <f t="shared" si="51"/>
      </c>
      <c r="AK109" s="5">
        <f t="shared" si="51"/>
      </c>
      <c r="AL109" s="5">
        <f t="shared" si="51"/>
      </c>
      <c r="AM109" s="5">
        <f t="shared" si="51"/>
      </c>
      <c r="AN109" s="5">
        <f t="shared" si="51"/>
      </c>
      <c r="AO109" s="5">
        <f t="shared" si="51"/>
      </c>
      <c r="AP109" s="5">
        <f t="shared" si="51"/>
      </c>
      <c r="AQ109" s="5">
        <f t="shared" si="51"/>
      </c>
      <c r="AR109" s="5">
        <f t="shared" si="51"/>
      </c>
      <c r="AS109" s="5">
        <f t="shared" si="51"/>
      </c>
      <c r="AT109" s="5">
        <f t="shared" si="51"/>
      </c>
      <c r="AU109" s="5">
        <f t="shared" si="51"/>
      </c>
      <c r="AV109" s="5">
        <f t="shared" si="51"/>
      </c>
      <c r="AW109" s="5">
        <f t="shared" si="51"/>
      </c>
      <c r="AX109" s="5">
        <f t="shared" si="51"/>
      </c>
      <c r="AY109" s="5">
        <f t="shared" si="51"/>
      </c>
      <c r="AZ109" s="5">
        <f t="shared" si="51"/>
      </c>
      <c r="BA109" s="5">
        <f t="shared" si="51"/>
      </c>
      <c r="BB109" s="5">
        <f t="shared" si="51"/>
      </c>
      <c r="BC109" s="5">
        <f t="shared" si="51"/>
      </c>
      <c r="BD109" s="5">
        <f t="shared" si="51"/>
      </c>
      <c r="BE109" s="5">
        <f t="shared" si="51"/>
      </c>
      <c r="BF109" s="5">
        <f t="shared" si="51"/>
      </c>
      <c r="BG109" s="5">
        <f t="shared" si="51"/>
      </c>
      <c r="BH109" s="5">
        <f t="shared" si="51"/>
      </c>
      <c r="BI109" s="5">
        <f t="shared" si="51"/>
      </c>
      <c r="BJ109" s="5">
        <f t="shared" si="51"/>
      </c>
      <c r="BK109" s="5">
        <f t="shared" si="51"/>
      </c>
    </row>
    <row r="110" spans="2:63" ht="12" hidden="1">
      <c r="B110" t="str">
        <f t="shared" si="46"/>
        <v>Solid PU, n-pentane</v>
      </c>
      <c r="C110" s="5">
        <f t="shared" si="47"/>
      </c>
      <c r="D110" s="5">
        <f t="shared" si="51"/>
      </c>
      <c r="E110" s="5">
        <f t="shared" si="51"/>
      </c>
      <c r="F110" s="5">
        <f t="shared" si="51"/>
      </c>
      <c r="G110" s="5">
        <f t="shared" si="51"/>
      </c>
      <c r="H110" s="5">
        <f t="shared" si="51"/>
      </c>
      <c r="I110" s="5">
        <f t="shared" si="51"/>
      </c>
      <c r="J110" s="5">
        <f t="shared" si="51"/>
      </c>
      <c r="K110" s="5">
        <f t="shared" si="51"/>
      </c>
      <c r="L110" s="5">
        <f t="shared" si="51"/>
      </c>
      <c r="M110" s="5">
        <f t="shared" si="51"/>
      </c>
      <c r="N110" s="5">
        <f t="shared" si="51"/>
      </c>
      <c r="O110" s="5">
        <f t="shared" si="51"/>
      </c>
      <c r="P110" s="5">
        <f t="shared" si="51"/>
      </c>
      <c r="Q110" s="5">
        <f t="shared" si="51"/>
      </c>
      <c r="R110" s="5">
        <f t="shared" si="51"/>
      </c>
      <c r="S110" s="5">
        <f t="shared" si="51"/>
      </c>
      <c r="T110" s="5">
        <f t="shared" si="51"/>
      </c>
      <c r="U110" s="5">
        <f t="shared" si="51"/>
      </c>
      <c r="V110" s="5">
        <f t="shared" si="51"/>
      </c>
      <c r="W110" s="5">
        <f t="shared" si="51"/>
      </c>
      <c r="X110" s="5">
        <f t="shared" si="51"/>
      </c>
      <c r="Y110" s="5">
        <f t="shared" si="51"/>
      </c>
      <c r="Z110" s="5">
        <f t="shared" si="51"/>
      </c>
      <c r="AA110" s="5">
        <f t="shared" si="51"/>
      </c>
      <c r="AB110" s="5">
        <f t="shared" si="51"/>
      </c>
      <c r="AC110" s="5">
        <f t="shared" si="51"/>
      </c>
      <c r="AD110" s="5">
        <f t="shared" si="51"/>
      </c>
      <c r="AE110" s="5">
        <f t="shared" si="51"/>
      </c>
      <c r="AF110" s="5">
        <f t="shared" si="51"/>
      </c>
      <c r="AG110" s="5">
        <f t="shared" si="51"/>
      </c>
      <c r="AH110" s="5">
        <f t="shared" si="51"/>
      </c>
      <c r="AI110" s="5">
        <f t="shared" si="51"/>
      </c>
      <c r="AJ110" s="5">
        <f t="shared" si="51"/>
      </c>
      <c r="AK110" s="5">
        <f t="shared" si="51"/>
      </c>
      <c r="AL110" s="5">
        <f t="shared" si="51"/>
      </c>
      <c r="AM110" s="5">
        <f t="shared" si="51"/>
      </c>
      <c r="AN110" s="5">
        <f t="shared" si="51"/>
      </c>
      <c r="AO110" s="5">
        <f t="shared" si="51"/>
      </c>
      <c r="AP110" s="5">
        <f t="shared" si="51"/>
      </c>
      <c r="AQ110" s="5">
        <f t="shared" si="51"/>
      </c>
      <c r="AR110" s="5">
        <f t="shared" si="51"/>
      </c>
      <c r="AS110" s="5">
        <f t="shared" si="51"/>
      </c>
      <c r="AT110" s="5">
        <f t="shared" si="51"/>
      </c>
      <c r="AU110" s="5">
        <f t="shared" si="51"/>
      </c>
      <c r="AV110" s="5">
        <f t="shared" si="51"/>
      </c>
      <c r="AW110" s="5">
        <f t="shared" si="51"/>
      </c>
      <c r="AX110" s="5">
        <f t="shared" si="51"/>
      </c>
      <c r="AY110" s="5">
        <f t="shared" si="51"/>
      </c>
      <c r="AZ110" s="5">
        <f t="shared" si="51"/>
      </c>
      <c r="BA110" s="5">
        <f t="shared" si="51"/>
      </c>
      <c r="BB110" s="5">
        <f t="shared" si="51"/>
      </c>
      <c r="BC110" s="5">
        <f t="shared" si="51"/>
      </c>
      <c r="BD110" s="5">
        <f t="shared" si="51"/>
      </c>
      <c r="BE110" s="5">
        <f t="shared" si="51"/>
      </c>
      <c r="BF110" s="5">
        <f t="shared" si="51"/>
      </c>
      <c r="BG110" s="5">
        <f t="shared" si="51"/>
      </c>
      <c r="BH110" s="5">
        <f t="shared" si="51"/>
      </c>
      <c r="BI110" s="5">
        <f t="shared" si="51"/>
      </c>
      <c r="BJ110" s="5">
        <f t="shared" si="51"/>
      </c>
      <c r="BK110" s="5">
        <f t="shared" si="51"/>
      </c>
    </row>
    <row r="111" spans="2:63" ht="12" hidden="1">
      <c r="B111" t="str">
        <f t="shared" si="46"/>
        <v>XPS, CO2</v>
      </c>
      <c r="C111" s="5">
        <f t="shared" si="47"/>
      </c>
      <c r="D111" s="5">
        <f t="shared" si="51"/>
      </c>
      <c r="E111" s="5">
        <f t="shared" si="51"/>
      </c>
      <c r="F111" s="5">
        <f t="shared" si="51"/>
      </c>
      <c r="G111" s="5">
        <f t="shared" si="51"/>
      </c>
      <c r="H111" s="5">
        <f t="shared" si="51"/>
      </c>
      <c r="I111" s="5">
        <f t="shared" si="51"/>
      </c>
      <c r="J111" s="5">
        <f t="shared" si="51"/>
      </c>
      <c r="K111" s="5">
        <f t="shared" si="51"/>
      </c>
      <c r="L111" s="5">
        <f t="shared" si="51"/>
      </c>
      <c r="M111" s="5">
        <f t="shared" si="51"/>
      </c>
      <c r="N111" s="5">
        <f t="shared" si="51"/>
      </c>
      <c r="O111" s="5">
        <f t="shared" si="51"/>
      </c>
      <c r="P111" s="5">
        <f t="shared" si="51"/>
      </c>
      <c r="Q111" s="5">
        <f t="shared" si="51"/>
      </c>
      <c r="R111" s="5">
        <f t="shared" si="51"/>
      </c>
      <c r="S111" s="5">
        <f t="shared" si="51"/>
      </c>
      <c r="T111" s="5">
        <f t="shared" si="51"/>
      </c>
      <c r="U111" s="5">
        <f t="shared" si="51"/>
      </c>
      <c r="V111" s="5">
        <f t="shared" si="51"/>
      </c>
      <c r="W111" s="5">
        <f t="shared" si="51"/>
      </c>
      <c r="X111" s="5">
        <f t="shared" si="51"/>
      </c>
      <c r="Y111" s="5">
        <f t="shared" si="51"/>
      </c>
      <c r="Z111" s="5">
        <f t="shared" si="51"/>
      </c>
      <c r="AA111" s="5">
        <f t="shared" si="51"/>
      </c>
      <c r="AB111" s="5">
        <f t="shared" si="51"/>
      </c>
      <c r="AC111" s="5">
        <f t="shared" si="51"/>
      </c>
      <c r="AD111" s="5">
        <f t="shared" si="51"/>
      </c>
      <c r="AE111" s="5">
        <f t="shared" si="51"/>
      </c>
      <c r="AF111" s="5">
        <f t="shared" si="51"/>
      </c>
      <c r="AG111" s="5">
        <f t="shared" si="51"/>
      </c>
      <c r="AH111" s="5">
        <f t="shared" si="51"/>
      </c>
      <c r="AI111" s="5">
        <f t="shared" si="51"/>
      </c>
      <c r="AJ111" s="5">
        <f t="shared" si="51"/>
      </c>
      <c r="AK111" s="5">
        <f t="shared" si="51"/>
      </c>
      <c r="AL111" s="5">
        <f t="shared" si="51"/>
      </c>
      <c r="AM111" s="5">
        <f t="shared" si="51"/>
      </c>
      <c r="AN111" s="5">
        <f t="shared" si="51"/>
      </c>
      <c r="AO111" s="5">
        <f t="shared" si="51"/>
      </c>
      <c r="AP111" s="5">
        <f t="shared" si="51"/>
      </c>
      <c r="AQ111" s="5">
        <f t="shared" si="51"/>
      </c>
      <c r="AR111" s="5">
        <f t="shared" si="51"/>
      </c>
      <c r="AS111" s="5">
        <f t="shared" si="51"/>
      </c>
      <c r="AT111" s="5">
        <f t="shared" si="51"/>
      </c>
      <c r="AU111" s="5">
        <f t="shared" si="51"/>
      </c>
      <c r="AV111" s="5">
        <f t="shared" si="51"/>
      </c>
      <c r="AW111" s="5">
        <f t="shared" si="51"/>
      </c>
      <c r="AX111" s="5">
        <f t="shared" si="51"/>
      </c>
      <c r="AY111" s="5">
        <f t="shared" si="51"/>
      </c>
      <c r="AZ111" s="5">
        <f t="shared" si="51"/>
      </c>
      <c r="BA111" s="5">
        <f t="shared" si="51"/>
      </c>
      <c r="BB111" s="5">
        <f t="shared" si="51"/>
      </c>
      <c r="BC111" s="5">
        <f t="shared" si="51"/>
      </c>
      <c r="BD111" s="5">
        <f t="shared" si="51"/>
      </c>
      <c r="BE111" s="5">
        <f t="shared" si="51"/>
      </c>
      <c r="BF111" s="5">
        <f t="shared" si="51"/>
      </c>
      <c r="BG111" s="5">
        <f t="shared" si="51"/>
      </c>
      <c r="BH111" s="5">
        <f t="shared" si="51"/>
      </c>
      <c r="BI111" s="5">
        <f t="shared" si="51"/>
      </c>
      <c r="BJ111" s="5">
        <f t="shared" si="51"/>
      </c>
      <c r="BK111" s="5">
        <f t="shared" si="51"/>
      </c>
    </row>
    <row r="112" spans="2:63" ht="12" hidden="1">
      <c r="B112" t="str">
        <f t="shared" si="46"/>
        <v>XPS, HFC-134a</v>
      </c>
      <c r="C112" s="5">
        <f t="shared" si="47"/>
      </c>
      <c r="D112" s="5">
        <f aca="true" t="shared" si="52" ref="D112:BK114">IF(LOWER($C30)="x",1/D$98*$C$5*24/$C$8*VLOOKUP($C$7,$I$66:$J$70,2,FALSE)/1000+$K59*(D$98-$C$6)/$C$9,"")</f>
      </c>
      <c r="E112" s="5">
        <f t="shared" si="52"/>
      </c>
      <c r="F112" s="5">
        <f t="shared" si="52"/>
      </c>
      <c r="G112" s="5">
        <f t="shared" si="52"/>
      </c>
      <c r="H112" s="5">
        <f t="shared" si="52"/>
      </c>
      <c r="I112" s="5">
        <f t="shared" si="52"/>
      </c>
      <c r="J112" s="5">
        <f t="shared" si="52"/>
      </c>
      <c r="K112" s="5">
        <f t="shared" si="52"/>
      </c>
      <c r="L112" s="5">
        <f t="shared" si="52"/>
      </c>
      <c r="M112" s="5">
        <f t="shared" si="52"/>
      </c>
      <c r="N112" s="5">
        <f t="shared" si="52"/>
      </c>
      <c r="O112" s="5">
        <f t="shared" si="52"/>
      </c>
      <c r="P112" s="5">
        <f t="shared" si="52"/>
      </c>
      <c r="Q112" s="5">
        <f t="shared" si="52"/>
      </c>
      <c r="R112" s="5">
        <f t="shared" si="52"/>
      </c>
      <c r="S112" s="5">
        <f t="shared" si="52"/>
      </c>
      <c r="T112" s="5">
        <f t="shared" si="52"/>
      </c>
      <c r="U112" s="5">
        <f t="shared" si="52"/>
      </c>
      <c r="V112" s="5">
        <f t="shared" si="52"/>
      </c>
      <c r="W112" s="5">
        <f t="shared" si="52"/>
      </c>
      <c r="X112" s="5">
        <f t="shared" si="52"/>
      </c>
      <c r="Y112" s="5">
        <f t="shared" si="52"/>
      </c>
      <c r="Z112" s="5">
        <f t="shared" si="52"/>
      </c>
      <c r="AA112" s="5">
        <f t="shared" si="52"/>
      </c>
      <c r="AB112" s="5">
        <f t="shared" si="52"/>
      </c>
      <c r="AC112" s="5">
        <f t="shared" si="52"/>
      </c>
      <c r="AD112" s="5">
        <f t="shared" si="52"/>
      </c>
      <c r="AE112" s="5">
        <f t="shared" si="52"/>
      </c>
      <c r="AF112" s="5">
        <f t="shared" si="52"/>
      </c>
      <c r="AG112" s="5">
        <f t="shared" si="52"/>
      </c>
      <c r="AH112" s="5">
        <f t="shared" si="52"/>
      </c>
      <c r="AI112" s="5">
        <f t="shared" si="52"/>
      </c>
      <c r="AJ112" s="5">
        <f t="shared" si="52"/>
      </c>
      <c r="AK112" s="5">
        <f t="shared" si="52"/>
      </c>
      <c r="AL112" s="5">
        <f t="shared" si="52"/>
      </c>
      <c r="AM112" s="5">
        <f t="shared" si="52"/>
      </c>
      <c r="AN112" s="5">
        <f t="shared" si="52"/>
      </c>
      <c r="AO112" s="5">
        <f t="shared" si="52"/>
      </c>
      <c r="AP112" s="5">
        <f t="shared" si="52"/>
      </c>
      <c r="AQ112" s="5">
        <f t="shared" si="52"/>
      </c>
      <c r="AR112" s="5">
        <f t="shared" si="52"/>
      </c>
      <c r="AS112" s="5">
        <f t="shared" si="52"/>
      </c>
      <c r="AT112" s="5">
        <f t="shared" si="52"/>
      </c>
      <c r="AU112" s="5">
        <f t="shared" si="52"/>
      </c>
      <c r="AV112" s="5">
        <f t="shared" si="52"/>
      </c>
      <c r="AW112" s="5">
        <f t="shared" si="52"/>
      </c>
      <c r="AX112" s="5">
        <f t="shared" si="52"/>
      </c>
      <c r="AY112" s="5">
        <f t="shared" si="52"/>
      </c>
      <c r="AZ112" s="5">
        <f t="shared" si="52"/>
      </c>
      <c r="BA112" s="5">
        <f t="shared" si="52"/>
      </c>
      <c r="BB112" s="5">
        <f t="shared" si="52"/>
      </c>
      <c r="BC112" s="5">
        <f t="shared" si="52"/>
      </c>
      <c r="BD112" s="5">
        <f t="shared" si="52"/>
      </c>
      <c r="BE112" s="5">
        <f t="shared" si="52"/>
      </c>
      <c r="BF112" s="5">
        <f t="shared" si="52"/>
      </c>
      <c r="BG112" s="5">
        <f t="shared" si="52"/>
      </c>
      <c r="BH112" s="5">
        <f t="shared" si="52"/>
      </c>
      <c r="BI112" s="5">
        <f t="shared" si="52"/>
      </c>
      <c r="BJ112" s="5">
        <f t="shared" si="52"/>
      </c>
      <c r="BK112" s="5">
        <f t="shared" si="52"/>
      </c>
    </row>
    <row r="113" spans="2:63" ht="12" hidden="1">
      <c r="B113" t="str">
        <f t="shared" si="46"/>
        <v>Spray PU, Water/CO2</v>
      </c>
      <c r="C113" s="5">
        <f t="shared" si="47"/>
      </c>
      <c r="D113" s="5">
        <f t="shared" si="52"/>
      </c>
      <c r="E113" s="5">
        <f t="shared" si="52"/>
      </c>
      <c r="F113" s="5">
        <f t="shared" si="52"/>
      </c>
      <c r="G113" s="5">
        <f t="shared" si="52"/>
      </c>
      <c r="H113" s="5">
        <f t="shared" si="52"/>
      </c>
      <c r="I113" s="5">
        <f t="shared" si="52"/>
      </c>
      <c r="J113" s="5">
        <f t="shared" si="52"/>
      </c>
      <c r="K113" s="5">
        <f t="shared" si="52"/>
      </c>
      <c r="L113" s="5">
        <f t="shared" si="52"/>
      </c>
      <c r="M113" s="5">
        <f t="shared" si="52"/>
      </c>
      <c r="N113" s="5">
        <f t="shared" si="52"/>
      </c>
      <c r="O113" s="5">
        <f t="shared" si="52"/>
      </c>
      <c r="P113" s="5">
        <f t="shared" si="52"/>
      </c>
      <c r="Q113" s="5">
        <f t="shared" si="52"/>
      </c>
      <c r="R113" s="5">
        <f t="shared" si="52"/>
      </c>
      <c r="S113" s="5">
        <f t="shared" si="52"/>
      </c>
      <c r="T113" s="5">
        <f t="shared" si="52"/>
      </c>
      <c r="U113" s="5">
        <f t="shared" si="52"/>
      </c>
      <c r="V113" s="5">
        <f t="shared" si="52"/>
      </c>
      <c r="W113" s="5">
        <f t="shared" si="52"/>
      </c>
      <c r="X113" s="5">
        <f t="shared" si="52"/>
      </c>
      <c r="Y113" s="5">
        <f t="shared" si="52"/>
      </c>
      <c r="Z113" s="5">
        <f t="shared" si="52"/>
      </c>
      <c r="AA113" s="5">
        <f t="shared" si="52"/>
      </c>
      <c r="AB113" s="5">
        <f t="shared" si="52"/>
      </c>
      <c r="AC113" s="5">
        <f t="shared" si="52"/>
      </c>
      <c r="AD113" s="5">
        <f t="shared" si="52"/>
      </c>
      <c r="AE113" s="5">
        <f t="shared" si="52"/>
      </c>
      <c r="AF113" s="5">
        <f t="shared" si="52"/>
      </c>
      <c r="AG113" s="5">
        <f t="shared" si="52"/>
      </c>
      <c r="AH113" s="5">
        <f t="shared" si="52"/>
      </c>
      <c r="AI113" s="5">
        <f t="shared" si="52"/>
      </c>
      <c r="AJ113" s="5">
        <f t="shared" si="52"/>
      </c>
      <c r="AK113" s="5">
        <f t="shared" si="52"/>
      </c>
      <c r="AL113" s="5">
        <f t="shared" si="52"/>
      </c>
      <c r="AM113" s="5">
        <f t="shared" si="52"/>
      </c>
      <c r="AN113" s="5">
        <f t="shared" si="52"/>
      </c>
      <c r="AO113" s="5">
        <f t="shared" si="52"/>
      </c>
      <c r="AP113" s="5">
        <f t="shared" si="52"/>
      </c>
      <c r="AQ113" s="5">
        <f t="shared" si="52"/>
      </c>
      <c r="AR113" s="5">
        <f t="shared" si="52"/>
      </c>
      <c r="AS113" s="5">
        <f t="shared" si="52"/>
      </c>
      <c r="AT113" s="5">
        <f t="shared" si="52"/>
      </c>
      <c r="AU113" s="5">
        <f t="shared" si="52"/>
      </c>
      <c r="AV113" s="5">
        <f t="shared" si="52"/>
      </c>
      <c r="AW113" s="5">
        <f t="shared" si="52"/>
      </c>
      <c r="AX113" s="5">
        <f t="shared" si="52"/>
      </c>
      <c r="AY113" s="5">
        <f t="shared" si="52"/>
      </c>
      <c r="AZ113" s="5">
        <f t="shared" si="52"/>
      </c>
      <c r="BA113" s="5">
        <f t="shared" si="52"/>
      </c>
      <c r="BB113" s="5">
        <f t="shared" si="52"/>
      </c>
      <c r="BC113" s="5">
        <f t="shared" si="52"/>
      </c>
      <c r="BD113" s="5">
        <f t="shared" si="52"/>
      </c>
      <c r="BE113" s="5">
        <f t="shared" si="52"/>
      </c>
      <c r="BF113" s="5">
        <f t="shared" si="52"/>
      </c>
      <c r="BG113" s="5">
        <f t="shared" si="52"/>
      </c>
      <c r="BH113" s="5">
        <f t="shared" si="52"/>
      </c>
      <c r="BI113" s="5">
        <f t="shared" si="52"/>
      </c>
      <c r="BJ113" s="5">
        <f t="shared" si="52"/>
      </c>
      <c r="BK113" s="5">
        <f t="shared" si="52"/>
      </c>
    </row>
    <row r="114" spans="2:63" ht="12" hidden="1">
      <c r="B114" t="str">
        <f t="shared" si="46"/>
        <v>Spray PU, HFC-245fa</v>
      </c>
      <c r="C114" s="5">
        <f t="shared" si="47"/>
      </c>
      <c r="D114" s="5">
        <f t="shared" si="52"/>
      </c>
      <c r="E114" s="5">
        <f t="shared" si="52"/>
      </c>
      <c r="F114" s="5">
        <f t="shared" si="52"/>
      </c>
      <c r="G114" s="5">
        <f t="shared" si="52"/>
      </c>
      <c r="H114" s="5">
        <f t="shared" si="52"/>
      </c>
      <c r="I114" s="5">
        <f t="shared" si="52"/>
      </c>
      <c r="J114" s="5">
        <f t="shared" si="52"/>
      </c>
      <c r="K114" s="5">
        <f t="shared" si="52"/>
      </c>
      <c r="L114" s="5">
        <f t="shared" si="52"/>
      </c>
      <c r="M114" s="5">
        <f t="shared" si="52"/>
      </c>
      <c r="N114" s="5">
        <f t="shared" si="52"/>
      </c>
      <c r="O114" s="5">
        <f t="shared" si="52"/>
      </c>
      <c r="P114" s="5">
        <f t="shared" si="52"/>
      </c>
      <c r="Q114" s="5">
        <f t="shared" si="52"/>
      </c>
      <c r="R114" s="5">
        <f t="shared" si="52"/>
      </c>
      <c r="S114" s="5">
        <f t="shared" si="52"/>
      </c>
      <c r="T114" s="5">
        <f t="shared" si="52"/>
      </c>
      <c r="U114" s="5">
        <f t="shared" si="52"/>
      </c>
      <c r="V114" s="5">
        <f t="shared" si="52"/>
      </c>
      <c r="W114" s="5">
        <f t="shared" si="52"/>
      </c>
      <c r="X114" s="5">
        <f t="shared" si="52"/>
      </c>
      <c r="Y114" s="5">
        <f t="shared" si="52"/>
      </c>
      <c r="Z114" s="5">
        <f t="shared" si="52"/>
      </c>
      <c r="AA114" s="5">
        <f t="shared" si="52"/>
      </c>
      <c r="AB114" s="5">
        <f t="shared" si="52"/>
      </c>
      <c r="AC114" s="5">
        <f t="shared" si="52"/>
      </c>
      <c r="AD114" s="5">
        <f t="shared" si="52"/>
      </c>
      <c r="AE114" s="5">
        <f t="shared" si="52"/>
      </c>
      <c r="AF114" s="5">
        <f t="shared" si="52"/>
      </c>
      <c r="AG114" s="5">
        <f t="shared" si="52"/>
      </c>
      <c r="AH114" s="5">
        <f t="shared" si="52"/>
      </c>
      <c r="AI114" s="5">
        <f t="shared" si="52"/>
      </c>
      <c r="AJ114" s="5">
        <f t="shared" si="52"/>
      </c>
      <c r="AK114" s="5">
        <f t="shared" si="52"/>
      </c>
      <c r="AL114" s="5">
        <f t="shared" si="52"/>
      </c>
      <c r="AM114" s="5">
        <f t="shared" si="52"/>
      </c>
      <c r="AN114" s="5">
        <f t="shared" si="52"/>
      </c>
      <c r="AO114" s="5">
        <f t="shared" si="52"/>
      </c>
      <c r="AP114" s="5">
        <f t="shared" si="52"/>
      </c>
      <c r="AQ114" s="5">
        <f t="shared" si="52"/>
      </c>
      <c r="AR114" s="5">
        <f t="shared" si="52"/>
      </c>
      <c r="AS114" s="5">
        <f t="shared" si="52"/>
      </c>
      <c r="AT114" s="5">
        <f t="shared" si="52"/>
      </c>
      <c r="AU114" s="5">
        <f t="shared" si="52"/>
      </c>
      <c r="AV114" s="5">
        <f t="shared" si="52"/>
      </c>
      <c r="AW114" s="5">
        <f t="shared" si="52"/>
      </c>
      <c r="AX114" s="5">
        <f t="shared" si="52"/>
      </c>
      <c r="AY114" s="5">
        <f t="shared" si="52"/>
      </c>
      <c r="AZ114" s="5">
        <f t="shared" si="52"/>
      </c>
      <c r="BA114" s="5">
        <f t="shared" si="52"/>
      </c>
      <c r="BB114" s="5">
        <f t="shared" si="52"/>
      </c>
      <c r="BC114" s="5">
        <f t="shared" si="52"/>
      </c>
      <c r="BD114" s="5">
        <f t="shared" si="52"/>
      </c>
      <c r="BE114" s="5">
        <f t="shared" si="52"/>
      </c>
      <c r="BF114" s="5">
        <f t="shared" si="52"/>
      </c>
      <c r="BG114" s="5">
        <f t="shared" si="52"/>
      </c>
      <c r="BH114" s="5">
        <f t="shared" si="52"/>
      </c>
      <c r="BI114" s="5">
        <f t="shared" si="52"/>
      </c>
      <c r="BJ114" s="5">
        <f t="shared" si="52"/>
      </c>
      <c r="BK114" s="5">
        <f t="shared" si="52"/>
      </c>
    </row>
    <row r="115" ht="12" hidden="1"/>
    <row r="116" spans="2:3" ht="12" hidden="1">
      <c r="B116" t="s">
        <v>49</v>
      </c>
      <c r="C116" t="s">
        <v>35</v>
      </c>
    </row>
    <row r="117" spans="3:63" ht="12" hidden="1">
      <c r="C117" s="3">
        <v>0</v>
      </c>
      <c r="D117" s="3">
        <f>C117+2.5</f>
        <v>2.5</v>
      </c>
      <c r="E117" s="3">
        <f aca="true" t="shared" si="53" ref="E117:AD117">D117+2.5</f>
        <v>5</v>
      </c>
      <c r="F117" s="3">
        <f t="shared" si="53"/>
        <v>7.5</v>
      </c>
      <c r="G117" s="3">
        <f t="shared" si="53"/>
        <v>10</v>
      </c>
      <c r="H117" s="3">
        <f t="shared" si="53"/>
        <v>12.5</v>
      </c>
      <c r="I117" s="3">
        <f t="shared" si="53"/>
        <v>15</v>
      </c>
      <c r="J117" s="3">
        <f t="shared" si="53"/>
        <v>17.5</v>
      </c>
      <c r="K117" s="3">
        <f t="shared" si="53"/>
        <v>20</v>
      </c>
      <c r="L117" s="3">
        <f t="shared" si="53"/>
        <v>22.5</v>
      </c>
      <c r="M117" s="3">
        <f t="shared" si="53"/>
        <v>25</v>
      </c>
      <c r="N117" s="3">
        <f t="shared" si="53"/>
        <v>27.5</v>
      </c>
      <c r="O117" s="3">
        <f t="shared" si="53"/>
        <v>30</v>
      </c>
      <c r="P117" s="3">
        <f t="shared" si="53"/>
        <v>32.5</v>
      </c>
      <c r="Q117" s="3">
        <f t="shared" si="53"/>
        <v>35</v>
      </c>
      <c r="R117" s="3">
        <f t="shared" si="53"/>
        <v>37.5</v>
      </c>
      <c r="S117" s="3">
        <f t="shared" si="53"/>
        <v>40</v>
      </c>
      <c r="T117" s="3">
        <f t="shared" si="53"/>
        <v>42.5</v>
      </c>
      <c r="U117" s="3">
        <f t="shared" si="53"/>
        <v>45</v>
      </c>
      <c r="V117" s="3">
        <f t="shared" si="53"/>
        <v>47.5</v>
      </c>
      <c r="W117" s="3">
        <f t="shared" si="53"/>
        <v>50</v>
      </c>
      <c r="X117" s="3">
        <f t="shared" si="53"/>
        <v>52.5</v>
      </c>
      <c r="Y117" s="3">
        <f t="shared" si="53"/>
        <v>55</v>
      </c>
      <c r="Z117" s="3">
        <f t="shared" si="53"/>
        <v>57.5</v>
      </c>
      <c r="AA117" s="3">
        <f t="shared" si="53"/>
        <v>60</v>
      </c>
      <c r="AB117" s="3">
        <f t="shared" si="53"/>
        <v>62.5</v>
      </c>
      <c r="AC117" s="3">
        <f t="shared" si="53"/>
        <v>65</v>
      </c>
      <c r="AD117" s="3">
        <f t="shared" si="53"/>
        <v>67.5</v>
      </c>
      <c r="AE117" s="3">
        <f aca="true" t="shared" si="54" ref="AE117:BB117">AD117+2.5</f>
        <v>70</v>
      </c>
      <c r="AF117" s="3">
        <f t="shared" si="54"/>
        <v>72.5</v>
      </c>
      <c r="AG117" s="3">
        <f t="shared" si="54"/>
        <v>75</v>
      </c>
      <c r="AH117" s="3">
        <f t="shared" si="54"/>
        <v>77.5</v>
      </c>
      <c r="AI117" s="3">
        <f t="shared" si="54"/>
        <v>80</v>
      </c>
      <c r="AJ117" s="3">
        <f t="shared" si="54"/>
        <v>82.5</v>
      </c>
      <c r="AK117" s="3">
        <f t="shared" si="54"/>
        <v>85</v>
      </c>
      <c r="AL117" s="3">
        <f t="shared" si="54"/>
        <v>87.5</v>
      </c>
      <c r="AM117" s="3">
        <f t="shared" si="54"/>
        <v>90</v>
      </c>
      <c r="AN117" s="3">
        <f t="shared" si="54"/>
        <v>92.5</v>
      </c>
      <c r="AO117" s="3">
        <f t="shared" si="54"/>
        <v>95</v>
      </c>
      <c r="AP117" s="3">
        <f t="shared" si="54"/>
        <v>97.5</v>
      </c>
      <c r="AQ117" s="3">
        <f t="shared" si="54"/>
        <v>100</v>
      </c>
      <c r="AR117" s="3">
        <f t="shared" si="54"/>
        <v>102.5</v>
      </c>
      <c r="AS117" s="3">
        <f t="shared" si="54"/>
        <v>105</v>
      </c>
      <c r="AT117" s="3">
        <f t="shared" si="54"/>
        <v>107.5</v>
      </c>
      <c r="AU117" s="3">
        <f t="shared" si="54"/>
        <v>110</v>
      </c>
      <c r="AV117" s="3">
        <f t="shared" si="54"/>
        <v>112.5</v>
      </c>
      <c r="AW117" s="3">
        <f t="shared" si="54"/>
        <v>115</v>
      </c>
      <c r="AX117" s="3">
        <f t="shared" si="54"/>
        <v>117.5</v>
      </c>
      <c r="AY117" s="3">
        <f t="shared" si="54"/>
        <v>120</v>
      </c>
      <c r="AZ117" s="3">
        <f t="shared" si="54"/>
        <v>122.5</v>
      </c>
      <c r="BA117" s="3">
        <f t="shared" si="54"/>
        <v>125</v>
      </c>
      <c r="BB117" s="3">
        <f t="shared" si="54"/>
        <v>127.5</v>
      </c>
      <c r="BC117" s="3">
        <f aca="true" t="shared" si="55" ref="BC117:BK117">BB117+2.5</f>
        <v>130</v>
      </c>
      <c r="BD117" s="3">
        <f t="shared" si="55"/>
        <v>132.5</v>
      </c>
      <c r="BE117" s="3">
        <f t="shared" si="55"/>
        <v>135</v>
      </c>
      <c r="BF117" s="3">
        <f t="shared" si="55"/>
        <v>137.5</v>
      </c>
      <c r="BG117" s="3">
        <f t="shared" si="55"/>
        <v>140</v>
      </c>
      <c r="BH117" s="3">
        <f t="shared" si="55"/>
        <v>142.5</v>
      </c>
      <c r="BI117" s="3">
        <f t="shared" si="55"/>
        <v>145</v>
      </c>
      <c r="BJ117" s="3">
        <f t="shared" si="55"/>
        <v>147.5</v>
      </c>
      <c r="BK117" s="3">
        <f t="shared" si="55"/>
        <v>150</v>
      </c>
    </row>
    <row r="118" spans="2:63" ht="12" hidden="1">
      <c r="B118" t="str">
        <f aca="true" t="shared" si="56" ref="B118:B133">B46</f>
        <v>Cellulose</v>
      </c>
      <c r="C118" s="5">
        <f aca="true" t="shared" si="57" ref="C118:C133">IF(LOWER($C17)="x",1/(1/$C46*C$117/100+$C$6)*$C$5*24/$C$8*VLOOKUP($C$7,$I$66:$J$70,2,FALSE)/1000+$L46*C$117/100/$C$9,"")</f>
      </c>
      <c r="D118" s="5">
        <f aca="true" t="shared" si="58" ref="D118:BK122">IF(LOWER($C17)="x",1/(1/$C46*D$117/100+$C$6)*$C$5*24/$C$8*VLOOKUP($C$7,$I$66:$J$70,2,FALSE)/1000+$L46*D$117/100/$C$9,"")</f>
      </c>
      <c r="E118" s="5">
        <f t="shared" si="58"/>
      </c>
      <c r="F118" s="5">
        <f t="shared" si="58"/>
      </c>
      <c r="G118" s="5">
        <f t="shared" si="58"/>
      </c>
      <c r="H118" s="5">
        <f t="shared" si="58"/>
      </c>
      <c r="I118" s="5">
        <f t="shared" si="58"/>
      </c>
      <c r="J118" s="5">
        <f t="shared" si="58"/>
      </c>
      <c r="K118" s="5">
        <f t="shared" si="58"/>
      </c>
      <c r="L118" s="5">
        <f t="shared" si="58"/>
      </c>
      <c r="M118" s="5">
        <f t="shared" si="58"/>
      </c>
      <c r="N118" s="5">
        <f t="shared" si="58"/>
      </c>
      <c r="O118" s="5">
        <f t="shared" si="58"/>
      </c>
      <c r="P118" s="5">
        <f t="shared" si="58"/>
      </c>
      <c r="Q118" s="5">
        <f t="shared" si="58"/>
      </c>
      <c r="R118" s="5">
        <f t="shared" si="58"/>
      </c>
      <c r="S118" s="5">
        <f t="shared" si="58"/>
      </c>
      <c r="T118" s="5">
        <f t="shared" si="58"/>
      </c>
      <c r="U118" s="5">
        <f t="shared" si="58"/>
      </c>
      <c r="V118" s="5">
        <f t="shared" si="58"/>
      </c>
      <c r="W118" s="5">
        <f t="shared" si="58"/>
      </c>
      <c r="X118" s="5">
        <f t="shared" si="58"/>
      </c>
      <c r="Y118" s="5">
        <f t="shared" si="58"/>
      </c>
      <c r="Z118" s="5">
        <f t="shared" si="58"/>
      </c>
      <c r="AA118" s="5">
        <f t="shared" si="58"/>
      </c>
      <c r="AB118" s="5">
        <f t="shared" si="58"/>
      </c>
      <c r="AC118" s="5">
        <f t="shared" si="58"/>
      </c>
      <c r="AD118" s="5">
        <f t="shared" si="58"/>
      </c>
      <c r="AE118" s="5">
        <f t="shared" si="58"/>
      </c>
      <c r="AF118" s="5">
        <f t="shared" si="58"/>
      </c>
      <c r="AG118" s="5">
        <f t="shared" si="58"/>
      </c>
      <c r="AH118" s="5">
        <f t="shared" si="58"/>
      </c>
      <c r="AI118" s="5">
        <f t="shared" si="58"/>
      </c>
      <c r="AJ118" s="5">
        <f t="shared" si="58"/>
      </c>
      <c r="AK118" s="5">
        <f t="shared" si="58"/>
      </c>
      <c r="AL118" s="5">
        <f t="shared" si="58"/>
      </c>
      <c r="AM118" s="5">
        <f t="shared" si="58"/>
      </c>
      <c r="AN118" s="5">
        <f t="shared" si="58"/>
      </c>
      <c r="AO118" s="5">
        <f t="shared" si="58"/>
      </c>
      <c r="AP118" s="5">
        <f t="shared" si="58"/>
      </c>
      <c r="AQ118" s="5">
        <f t="shared" si="58"/>
      </c>
      <c r="AR118" s="5">
        <f t="shared" si="58"/>
      </c>
      <c r="AS118" s="5">
        <f t="shared" si="58"/>
      </c>
      <c r="AT118" s="5">
        <f t="shared" si="58"/>
      </c>
      <c r="AU118" s="5">
        <f t="shared" si="58"/>
      </c>
      <c r="AV118" s="5">
        <f t="shared" si="58"/>
      </c>
      <c r="AW118" s="5">
        <f t="shared" si="58"/>
      </c>
      <c r="AX118" s="5">
        <f t="shared" si="58"/>
      </c>
      <c r="AY118" s="5">
        <f t="shared" si="58"/>
      </c>
      <c r="AZ118" s="5">
        <f t="shared" si="58"/>
      </c>
      <c r="BA118" s="5">
        <f t="shared" si="58"/>
      </c>
      <c r="BB118" s="5">
        <f t="shared" si="58"/>
      </c>
      <c r="BC118" s="5">
        <f t="shared" si="58"/>
      </c>
      <c r="BD118" s="5">
        <f t="shared" si="58"/>
      </c>
      <c r="BE118" s="5">
        <f t="shared" si="58"/>
      </c>
      <c r="BF118" s="5">
        <f t="shared" si="58"/>
      </c>
      <c r="BG118" s="5">
        <f t="shared" si="58"/>
      </c>
      <c r="BH118" s="5">
        <f t="shared" si="58"/>
      </c>
      <c r="BI118" s="5">
        <f t="shared" si="58"/>
      </c>
      <c r="BJ118" s="5">
        <f t="shared" si="58"/>
      </c>
      <c r="BK118" s="5">
        <f t="shared" si="58"/>
      </c>
    </row>
    <row r="119" spans="2:63" ht="12" hidden="1">
      <c r="B119" t="str">
        <f t="shared" si="56"/>
        <v>Rigid Mineral Wool</v>
      </c>
      <c r="C119" s="5">
        <f t="shared" si="57"/>
      </c>
      <c r="D119" s="5">
        <f aca="true" t="shared" si="59" ref="D119:R119">IF(LOWER($C18)="x",1/(1/$C47*D$117/100+$C$6)*$C$5*24/$C$8*VLOOKUP($C$7,$I$66:$J$70,2,FALSE)/1000+$L47*D$117/100/$C$9,"")</f>
      </c>
      <c r="E119" s="5">
        <f t="shared" si="59"/>
      </c>
      <c r="F119" s="5">
        <f t="shared" si="59"/>
      </c>
      <c r="G119" s="5">
        <f t="shared" si="59"/>
      </c>
      <c r="H119" s="5">
        <f t="shared" si="59"/>
      </c>
      <c r="I119" s="5">
        <f t="shared" si="59"/>
      </c>
      <c r="J119" s="5">
        <f t="shared" si="59"/>
      </c>
      <c r="K119" s="5">
        <f t="shared" si="59"/>
      </c>
      <c r="L119" s="5">
        <f t="shared" si="59"/>
      </c>
      <c r="M119" s="5">
        <f t="shared" si="59"/>
      </c>
      <c r="N119" s="5">
        <f t="shared" si="59"/>
      </c>
      <c r="O119" s="5">
        <f t="shared" si="59"/>
      </c>
      <c r="P119" s="5">
        <f t="shared" si="59"/>
      </c>
      <c r="Q119" s="5">
        <f t="shared" si="59"/>
      </c>
      <c r="R119" s="5">
        <f t="shared" si="59"/>
      </c>
      <c r="S119" s="5">
        <f t="shared" si="58"/>
      </c>
      <c r="T119" s="5">
        <f t="shared" si="58"/>
      </c>
      <c r="U119" s="5">
        <f t="shared" si="58"/>
      </c>
      <c r="V119" s="5">
        <f t="shared" si="58"/>
      </c>
      <c r="W119" s="5">
        <f t="shared" si="58"/>
      </c>
      <c r="X119" s="5">
        <f t="shared" si="58"/>
      </c>
      <c r="Y119" s="5">
        <f t="shared" si="58"/>
      </c>
      <c r="Z119" s="5">
        <f t="shared" si="58"/>
      </c>
      <c r="AA119" s="5">
        <f t="shared" si="58"/>
      </c>
      <c r="AB119" s="5">
        <f t="shared" si="58"/>
      </c>
      <c r="AC119" s="5">
        <f t="shared" si="58"/>
      </c>
      <c r="AD119" s="5">
        <f t="shared" si="58"/>
      </c>
      <c r="AE119" s="5">
        <f t="shared" si="58"/>
      </c>
      <c r="AF119" s="5">
        <f t="shared" si="58"/>
      </c>
      <c r="AG119" s="5">
        <f t="shared" si="58"/>
      </c>
      <c r="AH119" s="5">
        <f t="shared" si="58"/>
      </c>
      <c r="AI119" s="5">
        <f t="shared" si="58"/>
      </c>
      <c r="AJ119" s="5">
        <f t="shared" si="58"/>
      </c>
      <c r="AK119" s="5">
        <f t="shared" si="58"/>
      </c>
      <c r="AL119" s="5">
        <f t="shared" si="58"/>
      </c>
      <c r="AM119" s="5">
        <f t="shared" si="58"/>
      </c>
      <c r="AN119" s="5">
        <f t="shared" si="58"/>
      </c>
      <c r="AO119" s="5">
        <f t="shared" si="58"/>
      </c>
      <c r="AP119" s="5">
        <f t="shared" si="58"/>
      </c>
      <c r="AQ119" s="5">
        <f t="shared" si="58"/>
      </c>
      <c r="AR119" s="5">
        <f t="shared" si="58"/>
      </c>
      <c r="AS119" s="5">
        <f t="shared" si="58"/>
      </c>
      <c r="AT119" s="5">
        <f t="shared" si="58"/>
      </c>
      <c r="AU119" s="5">
        <f t="shared" si="58"/>
      </c>
      <c r="AV119" s="5">
        <f t="shared" si="58"/>
      </c>
      <c r="AW119" s="5">
        <f t="shared" si="58"/>
      </c>
      <c r="AX119" s="5">
        <f t="shared" si="58"/>
      </c>
      <c r="AY119" s="5">
        <f t="shared" si="58"/>
      </c>
      <c r="AZ119" s="5">
        <f t="shared" si="58"/>
      </c>
      <c r="BA119" s="5">
        <f t="shared" si="58"/>
      </c>
      <c r="BB119" s="5">
        <f t="shared" si="58"/>
      </c>
      <c r="BC119" s="5">
        <f t="shared" si="58"/>
      </c>
      <c r="BD119" s="5">
        <f t="shared" si="58"/>
      </c>
      <c r="BE119" s="5">
        <f t="shared" si="58"/>
      </c>
      <c r="BF119" s="5">
        <f t="shared" si="58"/>
      </c>
      <c r="BG119" s="5">
        <f t="shared" si="58"/>
      </c>
      <c r="BH119" s="5">
        <f t="shared" si="58"/>
      </c>
      <c r="BI119" s="5">
        <f t="shared" si="58"/>
      </c>
      <c r="BJ119" s="5">
        <f t="shared" si="58"/>
      </c>
      <c r="BK119" s="5">
        <f t="shared" si="58"/>
      </c>
    </row>
    <row r="120" spans="2:63" ht="12" hidden="1">
      <c r="B120" t="str">
        <f t="shared" si="56"/>
        <v>Mineral Wool Batt</v>
      </c>
      <c r="C120" s="5">
        <f t="shared" si="57"/>
      </c>
      <c r="D120" s="5">
        <f t="shared" si="58"/>
      </c>
      <c r="E120" s="5">
        <f t="shared" si="58"/>
      </c>
      <c r="F120" s="5">
        <f t="shared" si="58"/>
      </c>
      <c r="G120" s="5">
        <f t="shared" si="58"/>
      </c>
      <c r="H120" s="5">
        <f t="shared" si="58"/>
      </c>
      <c r="I120" s="5">
        <f t="shared" si="58"/>
      </c>
      <c r="J120" s="5">
        <f t="shared" si="58"/>
      </c>
      <c r="K120" s="5">
        <f t="shared" si="58"/>
      </c>
      <c r="L120" s="5">
        <f t="shared" si="58"/>
      </c>
      <c r="M120" s="5">
        <f t="shared" si="58"/>
      </c>
      <c r="N120" s="5">
        <f t="shared" si="58"/>
      </c>
      <c r="O120" s="5">
        <f t="shared" si="58"/>
      </c>
      <c r="P120" s="5">
        <f t="shared" si="58"/>
      </c>
      <c r="Q120" s="5">
        <f t="shared" si="58"/>
      </c>
      <c r="R120" s="5">
        <f t="shared" si="58"/>
      </c>
      <c r="S120" s="5">
        <f t="shared" si="58"/>
      </c>
      <c r="T120" s="5">
        <f t="shared" si="58"/>
      </c>
      <c r="U120" s="5">
        <f t="shared" si="58"/>
      </c>
      <c r="V120" s="5">
        <f t="shared" si="58"/>
      </c>
      <c r="W120" s="5">
        <f t="shared" si="58"/>
      </c>
      <c r="X120" s="5">
        <f t="shared" si="58"/>
      </c>
      <c r="Y120" s="5">
        <f t="shared" si="58"/>
      </c>
      <c r="Z120" s="5">
        <f t="shared" si="58"/>
      </c>
      <c r="AA120" s="5">
        <f t="shared" si="58"/>
      </c>
      <c r="AB120" s="5">
        <f t="shared" si="58"/>
      </c>
      <c r="AC120" s="5">
        <f t="shared" si="58"/>
      </c>
      <c r="AD120" s="5">
        <f t="shared" si="58"/>
      </c>
      <c r="AE120" s="5">
        <f t="shared" si="58"/>
      </c>
      <c r="AF120" s="5">
        <f t="shared" si="58"/>
      </c>
      <c r="AG120" s="5">
        <f t="shared" si="58"/>
      </c>
      <c r="AH120" s="5">
        <f t="shared" si="58"/>
      </c>
      <c r="AI120" s="5">
        <f t="shared" si="58"/>
      </c>
      <c r="AJ120" s="5">
        <f t="shared" si="58"/>
      </c>
      <c r="AK120" s="5">
        <f t="shared" si="58"/>
      </c>
      <c r="AL120" s="5">
        <f t="shared" si="58"/>
      </c>
      <c r="AM120" s="5">
        <f t="shared" si="58"/>
      </c>
      <c r="AN120" s="5">
        <f t="shared" si="58"/>
      </c>
      <c r="AO120" s="5">
        <f t="shared" si="58"/>
      </c>
      <c r="AP120" s="5">
        <f t="shared" si="58"/>
      </c>
      <c r="AQ120" s="5">
        <f t="shared" si="58"/>
      </c>
      <c r="AR120" s="5">
        <f t="shared" si="58"/>
      </c>
      <c r="AS120" s="5">
        <f t="shared" si="58"/>
      </c>
      <c r="AT120" s="5">
        <f t="shared" si="58"/>
      </c>
      <c r="AU120" s="5">
        <f t="shared" si="58"/>
      </c>
      <c r="AV120" s="5">
        <f t="shared" si="58"/>
      </c>
      <c r="AW120" s="5">
        <f t="shared" si="58"/>
      </c>
      <c r="AX120" s="5">
        <f t="shared" si="58"/>
      </c>
      <c r="AY120" s="5">
        <f t="shared" si="58"/>
      </c>
      <c r="AZ120" s="5">
        <f t="shared" si="58"/>
      </c>
      <c r="BA120" s="5">
        <f t="shared" si="58"/>
      </c>
      <c r="BB120" s="5">
        <f t="shared" si="58"/>
      </c>
      <c r="BC120" s="5">
        <f t="shared" si="58"/>
      </c>
      <c r="BD120" s="5">
        <f t="shared" si="58"/>
      </c>
      <c r="BE120" s="5">
        <f t="shared" si="58"/>
      </c>
      <c r="BF120" s="5">
        <f t="shared" si="58"/>
      </c>
      <c r="BG120" s="5">
        <f t="shared" si="58"/>
      </c>
      <c r="BH120" s="5">
        <f t="shared" si="58"/>
      </c>
      <c r="BI120" s="5">
        <f t="shared" si="58"/>
      </c>
      <c r="BJ120" s="5">
        <f t="shared" si="58"/>
      </c>
      <c r="BK120" s="5">
        <f t="shared" si="58"/>
      </c>
    </row>
    <row r="121" spans="2:63" ht="12" hidden="1">
      <c r="B121" t="str">
        <f t="shared" si="56"/>
        <v>Fiberglass Batt</v>
      </c>
      <c r="C121" s="5">
        <f t="shared" si="57"/>
      </c>
      <c r="D121" s="5">
        <f t="shared" si="58"/>
      </c>
      <c r="E121" s="5">
        <f t="shared" si="58"/>
      </c>
      <c r="F121" s="5">
        <f t="shared" si="58"/>
      </c>
      <c r="G121" s="5">
        <f t="shared" si="58"/>
      </c>
      <c r="H121" s="5">
        <f t="shared" si="58"/>
      </c>
      <c r="I121" s="5">
        <f t="shared" si="58"/>
      </c>
      <c r="J121" s="5">
        <f t="shared" si="58"/>
      </c>
      <c r="K121" s="5">
        <f t="shared" si="58"/>
      </c>
      <c r="L121" s="5">
        <f t="shared" si="58"/>
      </c>
      <c r="M121" s="5">
        <f t="shared" si="58"/>
      </c>
      <c r="N121" s="5">
        <f t="shared" si="58"/>
      </c>
      <c r="O121" s="5">
        <f t="shared" si="58"/>
      </c>
      <c r="P121" s="5">
        <f t="shared" si="58"/>
      </c>
      <c r="Q121" s="5">
        <f t="shared" si="58"/>
      </c>
      <c r="R121" s="5">
        <f t="shared" si="58"/>
      </c>
      <c r="S121" s="5">
        <f t="shared" si="58"/>
      </c>
      <c r="T121" s="5">
        <f t="shared" si="58"/>
      </c>
      <c r="U121" s="5">
        <f t="shared" si="58"/>
      </c>
      <c r="V121" s="5">
        <f t="shared" si="58"/>
      </c>
      <c r="W121" s="5">
        <f t="shared" si="58"/>
      </c>
      <c r="X121" s="5">
        <f t="shared" si="58"/>
      </c>
      <c r="Y121" s="5">
        <f t="shared" si="58"/>
      </c>
      <c r="Z121" s="5">
        <f t="shared" si="58"/>
      </c>
      <c r="AA121" s="5">
        <f t="shared" si="58"/>
      </c>
      <c r="AB121" s="5">
        <f t="shared" si="58"/>
      </c>
      <c r="AC121" s="5">
        <f t="shared" si="58"/>
      </c>
      <c r="AD121" s="5">
        <f t="shared" si="58"/>
      </c>
      <c r="AE121" s="5">
        <f t="shared" si="58"/>
      </c>
      <c r="AF121" s="5">
        <f t="shared" si="58"/>
      </c>
      <c r="AG121" s="5">
        <f t="shared" si="58"/>
      </c>
      <c r="AH121" s="5">
        <f t="shared" si="58"/>
      </c>
      <c r="AI121" s="5">
        <f t="shared" si="58"/>
      </c>
      <c r="AJ121" s="5">
        <f t="shared" si="58"/>
      </c>
      <c r="AK121" s="5">
        <f t="shared" si="58"/>
      </c>
      <c r="AL121" s="5">
        <f t="shared" si="58"/>
      </c>
      <c r="AM121" s="5">
        <f t="shared" si="58"/>
      </c>
      <c r="AN121" s="5">
        <f t="shared" si="58"/>
      </c>
      <c r="AO121" s="5">
        <f t="shared" si="58"/>
      </c>
      <c r="AP121" s="5">
        <f t="shared" si="58"/>
      </c>
      <c r="AQ121" s="5">
        <f t="shared" si="58"/>
      </c>
      <c r="AR121" s="5">
        <f t="shared" si="58"/>
      </c>
      <c r="AS121" s="5">
        <f t="shared" si="58"/>
      </c>
      <c r="AT121" s="5">
        <f t="shared" si="58"/>
      </c>
      <c r="AU121" s="5">
        <f t="shared" si="58"/>
      </c>
      <c r="AV121" s="5">
        <f t="shared" si="58"/>
      </c>
      <c r="AW121" s="5">
        <f t="shared" si="58"/>
      </c>
      <c r="AX121" s="5">
        <f t="shared" si="58"/>
      </c>
      <c r="AY121" s="5">
        <f t="shared" si="58"/>
      </c>
      <c r="AZ121" s="5">
        <f t="shared" si="58"/>
      </c>
      <c r="BA121" s="5">
        <f t="shared" si="58"/>
      </c>
      <c r="BB121" s="5">
        <f t="shared" si="58"/>
      </c>
      <c r="BC121" s="5">
        <f t="shared" si="58"/>
      </c>
      <c r="BD121" s="5">
        <f t="shared" si="58"/>
      </c>
      <c r="BE121" s="5">
        <f t="shared" si="58"/>
      </c>
      <c r="BF121" s="5">
        <f t="shared" si="58"/>
      </c>
      <c r="BG121" s="5">
        <f t="shared" si="58"/>
      </c>
      <c r="BH121" s="5">
        <f t="shared" si="58"/>
      </c>
      <c r="BI121" s="5">
        <f t="shared" si="58"/>
      </c>
      <c r="BJ121" s="5">
        <f t="shared" si="58"/>
      </c>
      <c r="BK121" s="5">
        <f t="shared" si="58"/>
      </c>
    </row>
    <row r="122" spans="2:63" ht="12" hidden="1">
      <c r="B122" t="str">
        <f t="shared" si="56"/>
        <v>Loose Fill Fiberglass</v>
      </c>
      <c r="C122" s="5">
        <f t="shared" si="57"/>
      </c>
      <c r="D122" s="5">
        <f t="shared" si="58"/>
      </c>
      <c r="E122" s="5">
        <f t="shared" si="58"/>
      </c>
      <c r="F122" s="5">
        <f t="shared" si="58"/>
      </c>
      <c r="G122" s="5">
        <f t="shared" si="58"/>
      </c>
      <c r="H122" s="5">
        <f t="shared" si="58"/>
      </c>
      <c r="I122" s="5">
        <f t="shared" si="58"/>
      </c>
      <c r="J122" s="5">
        <f t="shared" si="58"/>
      </c>
      <c r="K122" s="5">
        <f t="shared" si="58"/>
      </c>
      <c r="L122" s="5">
        <f t="shared" si="58"/>
      </c>
      <c r="M122" s="5">
        <f t="shared" si="58"/>
      </c>
      <c r="N122" s="5">
        <f t="shared" si="58"/>
      </c>
      <c r="O122" s="5">
        <f t="shared" si="58"/>
      </c>
      <c r="P122" s="5">
        <f t="shared" si="58"/>
      </c>
      <c r="Q122" s="5">
        <f t="shared" si="58"/>
      </c>
      <c r="R122" s="5">
        <f t="shared" si="58"/>
      </c>
      <c r="S122" s="5">
        <f t="shared" si="58"/>
      </c>
      <c r="T122" s="5">
        <f t="shared" si="58"/>
      </c>
      <c r="U122" s="5">
        <f t="shared" si="58"/>
      </c>
      <c r="V122" s="5">
        <f t="shared" si="58"/>
      </c>
      <c r="W122" s="5">
        <f t="shared" si="58"/>
      </c>
      <c r="X122" s="5">
        <f t="shared" si="58"/>
      </c>
      <c r="Y122" s="5">
        <f t="shared" si="58"/>
      </c>
      <c r="Z122" s="5">
        <f t="shared" si="58"/>
      </c>
      <c r="AA122" s="5">
        <f t="shared" si="58"/>
      </c>
      <c r="AB122" s="5">
        <f t="shared" si="58"/>
      </c>
      <c r="AC122" s="5">
        <f t="shared" si="58"/>
      </c>
      <c r="AD122" s="5">
        <f t="shared" si="58"/>
      </c>
      <c r="AE122" s="5">
        <f t="shared" si="58"/>
      </c>
      <c r="AF122" s="5">
        <f t="shared" si="58"/>
      </c>
      <c r="AG122" s="5">
        <f t="shared" si="58"/>
      </c>
      <c r="AH122" s="5">
        <f aca="true" t="shared" si="60" ref="D122:BK126">IF(LOWER($C21)="x",1/(1/$C50*AH$117/100+$C$6)*$C$5*24/$C$8*VLOOKUP($C$7,$I$66:$J$70,2,FALSE)/1000+$L50*AH$117/100/$C$9,"")</f>
      </c>
      <c r="AI122" s="5">
        <f t="shared" si="60"/>
      </c>
      <c r="AJ122" s="5">
        <f t="shared" si="60"/>
      </c>
      <c r="AK122" s="5">
        <f t="shared" si="60"/>
      </c>
      <c r="AL122" s="5">
        <f t="shared" si="60"/>
      </c>
      <c r="AM122" s="5">
        <f t="shared" si="60"/>
      </c>
      <c r="AN122" s="5">
        <f t="shared" si="60"/>
      </c>
      <c r="AO122" s="5">
        <f t="shared" si="60"/>
      </c>
      <c r="AP122" s="5">
        <f t="shared" si="60"/>
      </c>
      <c r="AQ122" s="5">
        <f t="shared" si="60"/>
      </c>
      <c r="AR122" s="5">
        <f t="shared" si="60"/>
      </c>
      <c r="AS122" s="5">
        <f t="shared" si="60"/>
      </c>
      <c r="AT122" s="5">
        <f t="shared" si="60"/>
      </c>
      <c r="AU122" s="5">
        <f t="shared" si="60"/>
      </c>
      <c r="AV122" s="5">
        <f t="shared" si="60"/>
      </c>
      <c r="AW122" s="5">
        <f t="shared" si="60"/>
      </c>
      <c r="AX122" s="5">
        <f t="shared" si="60"/>
      </c>
      <c r="AY122" s="5">
        <f t="shared" si="60"/>
      </c>
      <c r="AZ122" s="5">
        <f t="shared" si="60"/>
      </c>
      <c r="BA122" s="5">
        <f t="shared" si="60"/>
      </c>
      <c r="BB122" s="5">
        <f t="shared" si="60"/>
      </c>
      <c r="BC122" s="5">
        <f t="shared" si="60"/>
      </c>
      <c r="BD122" s="5">
        <f t="shared" si="60"/>
      </c>
      <c r="BE122" s="5">
        <f t="shared" si="60"/>
      </c>
      <c r="BF122" s="5">
        <f t="shared" si="60"/>
      </c>
      <c r="BG122" s="5">
        <f t="shared" si="60"/>
      </c>
      <c r="BH122" s="5">
        <f t="shared" si="60"/>
      </c>
      <c r="BI122" s="5">
        <f t="shared" si="60"/>
      </c>
      <c r="BJ122" s="5">
        <f t="shared" si="60"/>
      </c>
      <c r="BK122" s="5">
        <f t="shared" si="60"/>
      </c>
    </row>
    <row r="123" spans="2:63" ht="12" hidden="1">
      <c r="B123" t="str">
        <f t="shared" si="56"/>
        <v>Dense Pack Blown Fiberglass</v>
      </c>
      <c r="C123" s="5">
        <f t="shared" si="57"/>
      </c>
      <c r="D123" s="5">
        <f t="shared" si="60"/>
      </c>
      <c r="E123" s="5">
        <f t="shared" si="60"/>
      </c>
      <c r="F123" s="5">
        <f t="shared" si="60"/>
      </c>
      <c r="G123" s="5">
        <f t="shared" si="60"/>
      </c>
      <c r="H123" s="5">
        <f t="shared" si="60"/>
      </c>
      <c r="I123" s="5">
        <f t="shared" si="60"/>
      </c>
      <c r="J123" s="5">
        <f t="shared" si="60"/>
      </c>
      <c r="K123" s="5">
        <f t="shared" si="60"/>
      </c>
      <c r="L123" s="5">
        <f t="shared" si="60"/>
      </c>
      <c r="M123" s="5">
        <f t="shared" si="60"/>
      </c>
      <c r="N123" s="5">
        <f t="shared" si="60"/>
      </c>
      <c r="O123" s="5">
        <f t="shared" si="60"/>
      </c>
      <c r="P123" s="5">
        <f t="shared" si="60"/>
      </c>
      <c r="Q123" s="5">
        <f t="shared" si="60"/>
      </c>
      <c r="R123" s="5">
        <f t="shared" si="60"/>
      </c>
      <c r="S123" s="5">
        <f t="shared" si="60"/>
      </c>
      <c r="T123" s="5">
        <f t="shared" si="60"/>
      </c>
      <c r="U123" s="5">
        <f t="shared" si="60"/>
      </c>
      <c r="V123" s="5">
        <f t="shared" si="60"/>
      </c>
      <c r="W123" s="5">
        <f t="shared" si="60"/>
      </c>
      <c r="X123" s="5">
        <f t="shared" si="60"/>
      </c>
      <c r="Y123" s="5">
        <f t="shared" si="60"/>
      </c>
      <c r="Z123" s="5">
        <f t="shared" si="60"/>
      </c>
      <c r="AA123" s="5">
        <f t="shared" si="60"/>
      </c>
      <c r="AB123" s="5">
        <f t="shared" si="60"/>
      </c>
      <c r="AC123" s="5">
        <f t="shared" si="60"/>
      </c>
      <c r="AD123" s="5">
        <f t="shared" si="60"/>
      </c>
      <c r="AE123" s="5">
        <f t="shared" si="60"/>
      </c>
      <c r="AF123" s="5">
        <f t="shared" si="60"/>
      </c>
      <c r="AG123" s="5">
        <f t="shared" si="60"/>
      </c>
      <c r="AH123" s="5">
        <f t="shared" si="60"/>
      </c>
      <c r="AI123" s="5">
        <f t="shared" si="60"/>
      </c>
      <c r="AJ123" s="5">
        <f t="shared" si="60"/>
      </c>
      <c r="AK123" s="5">
        <f t="shared" si="60"/>
      </c>
      <c r="AL123" s="5">
        <f t="shared" si="60"/>
      </c>
      <c r="AM123" s="5">
        <f t="shared" si="60"/>
      </c>
      <c r="AN123" s="5">
        <f t="shared" si="60"/>
      </c>
      <c r="AO123" s="5">
        <f t="shared" si="60"/>
      </c>
      <c r="AP123" s="5">
        <f t="shared" si="60"/>
      </c>
      <c r="AQ123" s="5">
        <f t="shared" si="60"/>
      </c>
      <c r="AR123" s="5">
        <f t="shared" si="60"/>
      </c>
      <c r="AS123" s="5">
        <f t="shared" si="60"/>
      </c>
      <c r="AT123" s="5">
        <f t="shared" si="60"/>
      </c>
      <c r="AU123" s="5">
        <f t="shared" si="60"/>
      </c>
      <c r="AV123" s="5">
        <f t="shared" si="60"/>
      </c>
      <c r="AW123" s="5">
        <f t="shared" si="60"/>
      </c>
      <c r="AX123" s="5">
        <f t="shared" si="60"/>
      </c>
      <c r="AY123" s="5">
        <f t="shared" si="60"/>
      </c>
      <c r="AZ123" s="5">
        <f t="shared" si="60"/>
      </c>
      <c r="BA123" s="5">
        <f t="shared" si="60"/>
      </c>
      <c r="BB123" s="5">
        <f t="shared" si="60"/>
      </c>
      <c r="BC123" s="5">
        <f t="shared" si="60"/>
      </c>
      <c r="BD123" s="5">
        <f t="shared" si="60"/>
      </c>
      <c r="BE123" s="5">
        <f t="shared" si="60"/>
      </c>
      <c r="BF123" s="5">
        <f t="shared" si="60"/>
      </c>
      <c r="BG123" s="5">
        <f t="shared" si="60"/>
      </c>
      <c r="BH123" s="5">
        <f t="shared" si="60"/>
      </c>
      <c r="BI123" s="5">
        <f t="shared" si="60"/>
      </c>
      <c r="BJ123" s="5">
        <f t="shared" si="60"/>
      </c>
      <c r="BK123" s="5">
        <f t="shared" si="60"/>
      </c>
    </row>
    <row r="124" spans="2:63" ht="12" hidden="1">
      <c r="B124" t="str">
        <f t="shared" si="56"/>
        <v>Fiberboard</v>
      </c>
      <c r="C124" s="5">
        <f t="shared" si="57"/>
      </c>
      <c r="D124" s="5">
        <f t="shared" si="60"/>
      </c>
      <c r="E124" s="5">
        <f t="shared" si="60"/>
      </c>
      <c r="F124" s="5">
        <f t="shared" si="60"/>
      </c>
      <c r="G124" s="5">
        <f t="shared" si="60"/>
      </c>
      <c r="H124" s="5">
        <f t="shared" si="60"/>
      </c>
      <c r="I124" s="5">
        <f t="shared" si="60"/>
      </c>
      <c r="J124" s="5">
        <f t="shared" si="60"/>
      </c>
      <c r="K124" s="5">
        <f t="shared" si="60"/>
      </c>
      <c r="L124" s="5">
        <f t="shared" si="60"/>
      </c>
      <c r="M124" s="5">
        <f t="shared" si="60"/>
      </c>
      <c r="N124" s="5">
        <f t="shared" si="60"/>
      </c>
      <c r="O124" s="5">
        <f t="shared" si="60"/>
      </c>
      <c r="P124" s="5">
        <f t="shared" si="60"/>
      </c>
      <c r="Q124" s="5">
        <f t="shared" si="60"/>
      </c>
      <c r="R124" s="5">
        <f t="shared" si="60"/>
      </c>
      <c r="S124" s="5">
        <f t="shared" si="60"/>
      </c>
      <c r="T124" s="5">
        <f t="shared" si="60"/>
      </c>
      <c r="U124" s="5">
        <f t="shared" si="60"/>
      </c>
      <c r="V124" s="5">
        <f t="shared" si="60"/>
      </c>
      <c r="W124" s="5">
        <f t="shared" si="60"/>
      </c>
      <c r="X124" s="5">
        <f t="shared" si="60"/>
      </c>
      <c r="Y124" s="5">
        <f t="shared" si="60"/>
      </c>
      <c r="Z124" s="5">
        <f t="shared" si="60"/>
      </c>
      <c r="AA124" s="5">
        <f t="shared" si="60"/>
      </c>
      <c r="AB124" s="5">
        <f t="shared" si="60"/>
      </c>
      <c r="AC124" s="5">
        <f t="shared" si="60"/>
      </c>
      <c r="AD124" s="5">
        <f t="shared" si="60"/>
      </c>
      <c r="AE124" s="5">
        <f t="shared" si="60"/>
      </c>
      <c r="AF124" s="5">
        <f t="shared" si="60"/>
      </c>
      <c r="AG124" s="5">
        <f t="shared" si="60"/>
      </c>
      <c r="AH124" s="5">
        <f t="shared" si="60"/>
      </c>
      <c r="AI124" s="5">
        <f t="shared" si="60"/>
      </c>
      <c r="AJ124" s="5">
        <f t="shared" si="60"/>
      </c>
      <c r="AK124" s="5">
        <f t="shared" si="60"/>
      </c>
      <c r="AL124" s="5">
        <f t="shared" si="60"/>
      </c>
      <c r="AM124" s="5">
        <f t="shared" si="60"/>
      </c>
      <c r="AN124" s="5">
        <f t="shared" si="60"/>
      </c>
      <c r="AO124" s="5">
        <f t="shared" si="60"/>
      </c>
      <c r="AP124" s="5">
        <f t="shared" si="60"/>
      </c>
      <c r="AQ124" s="5">
        <f t="shared" si="60"/>
      </c>
      <c r="AR124" s="5">
        <f t="shared" si="60"/>
      </c>
      <c r="AS124" s="5">
        <f t="shared" si="60"/>
      </c>
      <c r="AT124" s="5">
        <f t="shared" si="60"/>
      </c>
      <c r="AU124" s="5">
        <f t="shared" si="60"/>
      </c>
      <c r="AV124" s="5">
        <f t="shared" si="60"/>
      </c>
      <c r="AW124" s="5">
        <f t="shared" si="60"/>
      </c>
      <c r="AX124" s="5">
        <f t="shared" si="60"/>
      </c>
      <c r="AY124" s="5">
        <f t="shared" si="60"/>
      </c>
      <c r="AZ124" s="5">
        <f t="shared" si="60"/>
      </c>
      <c r="BA124" s="5">
        <f t="shared" si="60"/>
      </c>
      <c r="BB124" s="5">
        <f t="shared" si="60"/>
      </c>
      <c r="BC124" s="5">
        <f t="shared" si="60"/>
      </c>
      <c r="BD124" s="5">
        <f t="shared" si="60"/>
      </c>
      <c r="BE124" s="5">
        <f t="shared" si="60"/>
      </c>
      <c r="BF124" s="5">
        <f t="shared" si="60"/>
      </c>
      <c r="BG124" s="5">
        <f t="shared" si="60"/>
      </c>
      <c r="BH124" s="5">
        <f t="shared" si="60"/>
      </c>
      <c r="BI124" s="5">
        <f t="shared" si="60"/>
      </c>
      <c r="BJ124" s="5">
        <f t="shared" si="60"/>
      </c>
      <c r="BK124" s="5">
        <f t="shared" si="60"/>
      </c>
    </row>
    <row r="125" spans="2:63" ht="12" hidden="1">
      <c r="B125" t="str">
        <f t="shared" si="56"/>
        <v>EPS type I (1 lb/cf)</v>
      </c>
      <c r="C125" s="5">
        <f t="shared" si="57"/>
      </c>
      <c r="D125" s="5">
        <f t="shared" si="60"/>
      </c>
      <c r="E125" s="5">
        <f t="shared" si="60"/>
      </c>
      <c r="F125" s="5">
        <f t="shared" si="60"/>
      </c>
      <c r="G125" s="5">
        <f t="shared" si="60"/>
      </c>
      <c r="H125" s="5">
        <f t="shared" si="60"/>
      </c>
      <c r="I125" s="5">
        <f t="shared" si="60"/>
      </c>
      <c r="J125" s="5">
        <f t="shared" si="60"/>
      </c>
      <c r="K125" s="5">
        <f t="shared" si="60"/>
      </c>
      <c r="L125" s="5">
        <f t="shared" si="60"/>
      </c>
      <c r="M125" s="5">
        <f t="shared" si="60"/>
      </c>
      <c r="N125" s="5">
        <f t="shared" si="60"/>
      </c>
      <c r="O125" s="5">
        <f t="shared" si="60"/>
      </c>
      <c r="P125" s="5">
        <f t="shared" si="60"/>
      </c>
      <c r="Q125" s="5">
        <f t="shared" si="60"/>
      </c>
      <c r="R125" s="5">
        <f t="shared" si="60"/>
      </c>
      <c r="S125" s="5">
        <f t="shared" si="60"/>
      </c>
      <c r="T125" s="5">
        <f t="shared" si="60"/>
      </c>
      <c r="U125" s="5">
        <f t="shared" si="60"/>
      </c>
      <c r="V125" s="5">
        <f t="shared" si="60"/>
      </c>
      <c r="W125" s="5">
        <f t="shared" si="60"/>
      </c>
      <c r="X125" s="5">
        <f t="shared" si="60"/>
      </c>
      <c r="Y125" s="5">
        <f t="shared" si="60"/>
      </c>
      <c r="Z125" s="5">
        <f t="shared" si="60"/>
      </c>
      <c r="AA125" s="5">
        <f t="shared" si="60"/>
      </c>
      <c r="AB125" s="5">
        <f t="shared" si="60"/>
      </c>
      <c r="AC125" s="5">
        <f t="shared" si="60"/>
      </c>
      <c r="AD125" s="5">
        <f t="shared" si="60"/>
      </c>
      <c r="AE125" s="5">
        <f t="shared" si="60"/>
      </c>
      <c r="AF125" s="5">
        <f t="shared" si="60"/>
      </c>
      <c r="AG125" s="5">
        <f t="shared" si="60"/>
      </c>
      <c r="AH125" s="5">
        <f t="shared" si="60"/>
      </c>
      <c r="AI125" s="5">
        <f t="shared" si="60"/>
      </c>
      <c r="AJ125" s="5">
        <f t="shared" si="60"/>
      </c>
      <c r="AK125" s="5">
        <f t="shared" si="60"/>
      </c>
      <c r="AL125" s="5">
        <f t="shared" si="60"/>
      </c>
      <c r="AM125" s="5">
        <f t="shared" si="60"/>
      </c>
      <c r="AN125" s="5">
        <f t="shared" si="60"/>
      </c>
      <c r="AO125" s="5">
        <f t="shared" si="60"/>
      </c>
      <c r="AP125" s="5">
        <f t="shared" si="60"/>
      </c>
      <c r="AQ125" s="5">
        <f t="shared" si="60"/>
      </c>
      <c r="AR125" s="5">
        <f t="shared" si="60"/>
      </c>
      <c r="AS125" s="5">
        <f t="shared" si="60"/>
      </c>
      <c r="AT125" s="5">
        <f t="shared" si="60"/>
      </c>
      <c r="AU125" s="5">
        <f t="shared" si="60"/>
      </c>
      <c r="AV125" s="5">
        <f t="shared" si="60"/>
      </c>
      <c r="AW125" s="5">
        <f t="shared" si="60"/>
      </c>
      <c r="AX125" s="5">
        <f t="shared" si="60"/>
      </c>
      <c r="AY125" s="5">
        <f t="shared" si="60"/>
      </c>
      <c r="AZ125" s="5">
        <f t="shared" si="60"/>
      </c>
      <c r="BA125" s="5">
        <f t="shared" si="60"/>
      </c>
      <c r="BB125" s="5">
        <f t="shared" si="60"/>
      </c>
      <c r="BC125" s="5">
        <f t="shared" si="60"/>
      </c>
      <c r="BD125" s="5">
        <f t="shared" si="60"/>
      </c>
      <c r="BE125" s="5">
        <f t="shared" si="60"/>
      </c>
      <c r="BF125" s="5">
        <f t="shared" si="60"/>
      </c>
      <c r="BG125" s="5">
        <f t="shared" si="60"/>
      </c>
      <c r="BH125" s="5">
        <f t="shared" si="60"/>
      </c>
      <c r="BI125" s="5">
        <f t="shared" si="60"/>
      </c>
      <c r="BJ125" s="5">
        <f t="shared" si="60"/>
      </c>
      <c r="BK125" s="5">
        <f t="shared" si="60"/>
      </c>
    </row>
    <row r="126" spans="2:63" ht="12" hidden="1">
      <c r="B126" t="str">
        <f t="shared" si="56"/>
        <v>EPS type VII (1.25 lb/cf)</v>
      </c>
      <c r="C126" s="5">
        <f t="shared" si="57"/>
      </c>
      <c r="D126" s="5">
        <f t="shared" si="60"/>
      </c>
      <c r="E126" s="5">
        <f t="shared" si="60"/>
      </c>
      <c r="F126" s="5">
        <f t="shared" si="60"/>
      </c>
      <c r="G126" s="5">
        <f t="shared" si="60"/>
      </c>
      <c r="H126" s="5">
        <f t="shared" si="60"/>
      </c>
      <c r="I126" s="5">
        <f t="shared" si="60"/>
      </c>
      <c r="J126" s="5">
        <f t="shared" si="60"/>
      </c>
      <c r="K126" s="5">
        <f t="shared" si="60"/>
      </c>
      <c r="L126" s="5">
        <f t="shared" si="60"/>
      </c>
      <c r="M126" s="5">
        <f t="shared" si="60"/>
      </c>
      <c r="N126" s="5">
        <f t="shared" si="60"/>
      </c>
      <c r="O126" s="5">
        <f t="shared" si="60"/>
      </c>
      <c r="P126" s="5">
        <f t="shared" si="60"/>
      </c>
      <c r="Q126" s="5">
        <f t="shared" si="60"/>
      </c>
      <c r="R126" s="5">
        <f t="shared" si="60"/>
      </c>
      <c r="S126" s="5">
        <f t="shared" si="60"/>
      </c>
      <c r="T126" s="5">
        <f t="shared" si="60"/>
      </c>
      <c r="U126" s="5">
        <f t="shared" si="60"/>
      </c>
      <c r="V126" s="5">
        <f t="shared" si="60"/>
      </c>
      <c r="W126" s="5">
        <f t="shared" si="60"/>
      </c>
      <c r="X126" s="5">
        <f t="shared" si="60"/>
      </c>
      <c r="Y126" s="5">
        <f t="shared" si="60"/>
      </c>
      <c r="Z126" s="5">
        <f t="shared" si="60"/>
      </c>
      <c r="AA126" s="5">
        <f t="shared" si="60"/>
      </c>
      <c r="AB126" s="5">
        <f t="shared" si="60"/>
      </c>
      <c r="AC126" s="5">
        <f t="shared" si="60"/>
      </c>
      <c r="AD126" s="5">
        <f t="shared" si="60"/>
      </c>
      <c r="AE126" s="5">
        <f t="shared" si="60"/>
      </c>
      <c r="AF126" s="5">
        <f t="shared" si="60"/>
      </c>
      <c r="AG126" s="5">
        <f t="shared" si="60"/>
      </c>
      <c r="AH126" s="5">
        <f t="shared" si="60"/>
      </c>
      <c r="AI126" s="5">
        <f t="shared" si="60"/>
      </c>
      <c r="AJ126" s="5">
        <f t="shared" si="60"/>
      </c>
      <c r="AK126" s="5">
        <f t="shared" si="60"/>
      </c>
      <c r="AL126" s="5">
        <f t="shared" si="60"/>
      </c>
      <c r="AM126" s="5">
        <f t="shared" si="60"/>
      </c>
      <c r="AN126" s="5">
        <f t="shared" si="60"/>
      </c>
      <c r="AO126" s="5">
        <f t="shared" si="60"/>
      </c>
      <c r="AP126" s="5">
        <f t="shared" si="60"/>
      </c>
      <c r="AQ126" s="5">
        <f t="shared" si="60"/>
      </c>
      <c r="AR126" s="5">
        <f t="shared" si="60"/>
      </c>
      <c r="AS126" s="5">
        <f t="shared" si="60"/>
      </c>
      <c r="AT126" s="5">
        <f t="shared" si="60"/>
      </c>
      <c r="AU126" s="5">
        <f t="shared" si="60"/>
      </c>
      <c r="AV126" s="5">
        <f t="shared" si="60"/>
      </c>
      <c r="AW126" s="5">
        <f aca="true" t="shared" si="61" ref="D126:BK130">IF(LOWER($C25)="x",1/(1/$C54*AW$117/100+$C$6)*$C$5*24/$C$8*VLOOKUP($C$7,$I$66:$J$70,2,FALSE)/1000+$L54*AW$117/100/$C$9,"")</f>
      </c>
      <c r="AX126" s="5">
        <f t="shared" si="61"/>
      </c>
      <c r="AY126" s="5">
        <f t="shared" si="61"/>
      </c>
      <c r="AZ126" s="5">
        <f t="shared" si="61"/>
      </c>
      <c r="BA126" s="5">
        <f t="shared" si="61"/>
      </c>
      <c r="BB126" s="5">
        <f t="shared" si="61"/>
      </c>
      <c r="BC126" s="5">
        <f t="shared" si="61"/>
      </c>
      <c r="BD126" s="5">
        <f t="shared" si="61"/>
      </c>
      <c r="BE126" s="5">
        <f t="shared" si="61"/>
      </c>
      <c r="BF126" s="5">
        <f t="shared" si="61"/>
      </c>
      <c r="BG126" s="5">
        <f t="shared" si="61"/>
      </c>
      <c r="BH126" s="5">
        <f t="shared" si="61"/>
      </c>
      <c r="BI126" s="5">
        <f t="shared" si="61"/>
      </c>
      <c r="BJ126" s="5">
        <f t="shared" si="61"/>
      </c>
      <c r="BK126" s="5">
        <f t="shared" si="61"/>
      </c>
    </row>
    <row r="127" spans="2:63" ht="12" hidden="1">
      <c r="B127" t="str">
        <f t="shared" si="56"/>
        <v>EPS type II (1.5 lb/cf)</v>
      </c>
      <c r="C127" s="5">
        <f t="shared" si="57"/>
      </c>
      <c r="D127" s="5">
        <f t="shared" si="61"/>
      </c>
      <c r="E127" s="5">
        <f t="shared" si="61"/>
      </c>
      <c r="F127" s="5">
        <f t="shared" si="61"/>
      </c>
      <c r="G127" s="5">
        <f t="shared" si="61"/>
      </c>
      <c r="H127" s="5">
        <f t="shared" si="61"/>
      </c>
      <c r="I127" s="5">
        <f t="shared" si="61"/>
      </c>
      <c r="J127" s="5">
        <f t="shared" si="61"/>
      </c>
      <c r="K127" s="5">
        <f t="shared" si="61"/>
      </c>
      <c r="L127" s="5">
        <f t="shared" si="61"/>
      </c>
      <c r="M127" s="5">
        <f t="shared" si="61"/>
      </c>
      <c r="N127" s="5">
        <f t="shared" si="61"/>
      </c>
      <c r="O127" s="5">
        <f t="shared" si="61"/>
      </c>
      <c r="P127" s="5">
        <f t="shared" si="61"/>
      </c>
      <c r="Q127" s="5">
        <f t="shared" si="61"/>
      </c>
      <c r="R127" s="5">
        <f t="shared" si="61"/>
      </c>
      <c r="S127" s="5">
        <f t="shared" si="61"/>
      </c>
      <c r="T127" s="5">
        <f t="shared" si="61"/>
      </c>
      <c r="U127" s="5">
        <f t="shared" si="61"/>
      </c>
      <c r="V127" s="5">
        <f t="shared" si="61"/>
      </c>
      <c r="W127" s="5">
        <f t="shared" si="61"/>
      </c>
      <c r="X127" s="5">
        <f t="shared" si="61"/>
      </c>
      <c r="Y127" s="5">
        <f t="shared" si="61"/>
      </c>
      <c r="Z127" s="5">
        <f t="shared" si="61"/>
      </c>
      <c r="AA127" s="5">
        <f t="shared" si="61"/>
      </c>
      <c r="AB127" s="5">
        <f t="shared" si="61"/>
      </c>
      <c r="AC127" s="5">
        <f t="shared" si="61"/>
      </c>
      <c r="AD127" s="5">
        <f t="shared" si="61"/>
      </c>
      <c r="AE127" s="5">
        <f t="shared" si="61"/>
      </c>
      <c r="AF127" s="5">
        <f t="shared" si="61"/>
      </c>
      <c r="AG127" s="5">
        <f t="shared" si="61"/>
      </c>
      <c r="AH127" s="5">
        <f t="shared" si="61"/>
      </c>
      <c r="AI127" s="5">
        <f t="shared" si="61"/>
      </c>
      <c r="AJ127" s="5">
        <f t="shared" si="61"/>
      </c>
      <c r="AK127" s="5">
        <f t="shared" si="61"/>
      </c>
      <c r="AL127" s="5">
        <f t="shared" si="61"/>
      </c>
      <c r="AM127" s="5">
        <f t="shared" si="61"/>
      </c>
      <c r="AN127" s="5">
        <f t="shared" si="61"/>
      </c>
      <c r="AO127" s="5">
        <f t="shared" si="61"/>
      </c>
      <c r="AP127" s="5">
        <f t="shared" si="61"/>
      </c>
      <c r="AQ127" s="5">
        <f t="shared" si="61"/>
      </c>
      <c r="AR127" s="5">
        <f t="shared" si="61"/>
      </c>
      <c r="AS127" s="5">
        <f t="shared" si="61"/>
      </c>
      <c r="AT127" s="5">
        <f t="shared" si="61"/>
      </c>
      <c r="AU127" s="5">
        <f t="shared" si="61"/>
      </c>
      <c r="AV127" s="5">
        <f t="shared" si="61"/>
      </c>
      <c r="AW127" s="5">
        <f t="shared" si="61"/>
      </c>
      <c r="AX127" s="5">
        <f t="shared" si="61"/>
      </c>
      <c r="AY127" s="5">
        <f t="shared" si="61"/>
      </c>
      <c r="AZ127" s="5">
        <f t="shared" si="61"/>
      </c>
      <c r="BA127" s="5">
        <f t="shared" si="61"/>
      </c>
      <c r="BB127" s="5">
        <f t="shared" si="61"/>
      </c>
      <c r="BC127" s="5">
        <f t="shared" si="61"/>
      </c>
      <c r="BD127" s="5">
        <f t="shared" si="61"/>
      </c>
      <c r="BE127" s="5">
        <f t="shared" si="61"/>
      </c>
      <c r="BF127" s="5">
        <f t="shared" si="61"/>
      </c>
      <c r="BG127" s="5">
        <f t="shared" si="61"/>
      </c>
      <c r="BH127" s="5">
        <f t="shared" si="61"/>
      </c>
      <c r="BI127" s="5">
        <f t="shared" si="61"/>
      </c>
      <c r="BJ127" s="5">
        <f t="shared" si="61"/>
      </c>
      <c r="BK127" s="5">
        <f t="shared" si="61"/>
      </c>
    </row>
    <row r="128" spans="2:63" ht="12" hidden="1">
      <c r="B128" t="str">
        <f t="shared" si="56"/>
        <v>EPS type IX (2 lb/cf)</v>
      </c>
      <c r="C128" s="5">
        <f t="shared" si="57"/>
      </c>
      <c r="D128" s="5">
        <f t="shared" si="61"/>
      </c>
      <c r="E128" s="5">
        <f t="shared" si="61"/>
      </c>
      <c r="F128" s="5">
        <f t="shared" si="61"/>
      </c>
      <c r="G128" s="5">
        <f t="shared" si="61"/>
      </c>
      <c r="H128" s="5">
        <f t="shared" si="61"/>
      </c>
      <c r="I128" s="5">
        <f t="shared" si="61"/>
      </c>
      <c r="J128" s="5">
        <f t="shared" si="61"/>
      </c>
      <c r="K128" s="5">
        <f t="shared" si="61"/>
      </c>
      <c r="L128" s="5">
        <f t="shared" si="61"/>
      </c>
      <c r="M128" s="5">
        <f t="shared" si="61"/>
      </c>
      <c r="N128" s="5">
        <f t="shared" si="61"/>
      </c>
      <c r="O128" s="5">
        <f t="shared" si="61"/>
      </c>
      <c r="P128" s="5">
        <f t="shared" si="61"/>
      </c>
      <c r="Q128" s="5">
        <f t="shared" si="61"/>
      </c>
      <c r="R128" s="5">
        <f t="shared" si="61"/>
      </c>
      <c r="S128" s="5">
        <f t="shared" si="61"/>
      </c>
      <c r="T128" s="5">
        <f t="shared" si="61"/>
      </c>
      <c r="U128" s="5">
        <f t="shared" si="61"/>
      </c>
      <c r="V128" s="5">
        <f t="shared" si="61"/>
      </c>
      <c r="W128" s="5">
        <f t="shared" si="61"/>
      </c>
      <c r="X128" s="5">
        <f t="shared" si="61"/>
      </c>
      <c r="Y128" s="5">
        <f t="shared" si="61"/>
      </c>
      <c r="Z128" s="5">
        <f t="shared" si="61"/>
      </c>
      <c r="AA128" s="5">
        <f t="shared" si="61"/>
      </c>
      <c r="AB128" s="5">
        <f t="shared" si="61"/>
      </c>
      <c r="AC128" s="5">
        <f t="shared" si="61"/>
      </c>
      <c r="AD128" s="5">
        <f t="shared" si="61"/>
      </c>
      <c r="AE128" s="5">
        <f t="shared" si="61"/>
      </c>
      <c r="AF128" s="5">
        <f t="shared" si="61"/>
      </c>
      <c r="AG128" s="5">
        <f t="shared" si="61"/>
      </c>
      <c r="AH128" s="5">
        <f t="shared" si="61"/>
      </c>
      <c r="AI128" s="5">
        <f t="shared" si="61"/>
      </c>
      <c r="AJ128" s="5">
        <f t="shared" si="61"/>
      </c>
      <c r="AK128" s="5">
        <f t="shared" si="61"/>
      </c>
      <c r="AL128" s="5">
        <f t="shared" si="61"/>
      </c>
      <c r="AM128" s="5">
        <f t="shared" si="61"/>
      </c>
      <c r="AN128" s="5">
        <f t="shared" si="61"/>
      </c>
      <c r="AO128" s="5">
        <f t="shared" si="61"/>
      </c>
      <c r="AP128" s="5">
        <f t="shared" si="61"/>
      </c>
      <c r="AQ128" s="5">
        <f t="shared" si="61"/>
      </c>
      <c r="AR128" s="5">
        <f t="shared" si="61"/>
      </c>
      <c r="AS128" s="5">
        <f t="shared" si="61"/>
      </c>
      <c r="AT128" s="5">
        <f t="shared" si="61"/>
      </c>
      <c r="AU128" s="5">
        <f t="shared" si="61"/>
      </c>
      <c r="AV128" s="5">
        <f t="shared" si="61"/>
      </c>
      <c r="AW128" s="5">
        <f t="shared" si="61"/>
      </c>
      <c r="AX128" s="5">
        <f t="shared" si="61"/>
      </c>
      <c r="AY128" s="5">
        <f t="shared" si="61"/>
      </c>
      <c r="AZ128" s="5">
        <f t="shared" si="61"/>
      </c>
      <c r="BA128" s="5">
        <f t="shared" si="61"/>
      </c>
      <c r="BB128" s="5">
        <f t="shared" si="61"/>
      </c>
      <c r="BC128" s="5">
        <f t="shared" si="61"/>
      </c>
      <c r="BD128" s="5">
        <f t="shared" si="61"/>
      </c>
      <c r="BE128" s="5">
        <f t="shared" si="61"/>
      </c>
      <c r="BF128" s="5">
        <f t="shared" si="61"/>
      </c>
      <c r="BG128" s="5">
        <f t="shared" si="61"/>
      </c>
      <c r="BH128" s="5">
        <f t="shared" si="61"/>
      </c>
      <c r="BI128" s="5">
        <f t="shared" si="61"/>
      </c>
      <c r="BJ128" s="5">
        <f t="shared" si="61"/>
      </c>
      <c r="BK128" s="5">
        <f t="shared" si="61"/>
      </c>
    </row>
    <row r="129" spans="2:63" ht="12" hidden="1">
      <c r="B129" t="str">
        <f t="shared" si="56"/>
        <v>Solid PU, n-pentane</v>
      </c>
      <c r="C129" s="5">
        <f t="shared" si="57"/>
      </c>
      <c r="D129" s="5">
        <f t="shared" si="61"/>
      </c>
      <c r="E129" s="5">
        <f t="shared" si="61"/>
      </c>
      <c r="F129" s="5">
        <f t="shared" si="61"/>
      </c>
      <c r="G129" s="5">
        <f t="shared" si="61"/>
      </c>
      <c r="H129" s="5">
        <f t="shared" si="61"/>
      </c>
      <c r="I129" s="5">
        <f t="shared" si="61"/>
      </c>
      <c r="J129" s="5">
        <f t="shared" si="61"/>
      </c>
      <c r="K129" s="5">
        <f t="shared" si="61"/>
      </c>
      <c r="L129" s="5">
        <f t="shared" si="61"/>
      </c>
      <c r="M129" s="5">
        <f t="shared" si="61"/>
      </c>
      <c r="N129" s="5">
        <f t="shared" si="61"/>
      </c>
      <c r="O129" s="5">
        <f t="shared" si="61"/>
      </c>
      <c r="P129" s="5">
        <f t="shared" si="61"/>
      </c>
      <c r="Q129" s="5">
        <f t="shared" si="61"/>
      </c>
      <c r="R129" s="5">
        <f t="shared" si="61"/>
      </c>
      <c r="S129" s="5">
        <f t="shared" si="61"/>
      </c>
      <c r="T129" s="5">
        <f t="shared" si="61"/>
      </c>
      <c r="U129" s="5">
        <f t="shared" si="61"/>
      </c>
      <c r="V129" s="5">
        <f t="shared" si="61"/>
      </c>
      <c r="W129" s="5">
        <f t="shared" si="61"/>
      </c>
      <c r="X129" s="5">
        <f t="shared" si="61"/>
      </c>
      <c r="Y129" s="5">
        <f t="shared" si="61"/>
      </c>
      <c r="Z129" s="5">
        <f t="shared" si="61"/>
      </c>
      <c r="AA129" s="5">
        <f t="shared" si="61"/>
      </c>
      <c r="AB129" s="5">
        <f t="shared" si="61"/>
      </c>
      <c r="AC129" s="5">
        <f t="shared" si="61"/>
      </c>
      <c r="AD129" s="5">
        <f t="shared" si="61"/>
      </c>
      <c r="AE129" s="5">
        <f t="shared" si="61"/>
      </c>
      <c r="AF129" s="5">
        <f t="shared" si="61"/>
      </c>
      <c r="AG129" s="5">
        <f t="shared" si="61"/>
      </c>
      <c r="AH129" s="5">
        <f t="shared" si="61"/>
      </c>
      <c r="AI129" s="5">
        <f t="shared" si="61"/>
      </c>
      <c r="AJ129" s="5">
        <f t="shared" si="61"/>
      </c>
      <c r="AK129" s="5">
        <f t="shared" si="61"/>
      </c>
      <c r="AL129" s="5">
        <f t="shared" si="61"/>
      </c>
      <c r="AM129" s="5">
        <f t="shared" si="61"/>
      </c>
      <c r="AN129" s="5">
        <f t="shared" si="61"/>
      </c>
      <c r="AO129" s="5">
        <f t="shared" si="61"/>
      </c>
      <c r="AP129" s="5">
        <f t="shared" si="61"/>
      </c>
      <c r="AQ129" s="5">
        <f t="shared" si="61"/>
      </c>
      <c r="AR129" s="5">
        <f t="shared" si="61"/>
      </c>
      <c r="AS129" s="5">
        <f t="shared" si="61"/>
      </c>
      <c r="AT129" s="5">
        <f t="shared" si="61"/>
      </c>
      <c r="AU129" s="5">
        <f t="shared" si="61"/>
      </c>
      <c r="AV129" s="5">
        <f t="shared" si="61"/>
      </c>
      <c r="AW129" s="5">
        <f t="shared" si="61"/>
      </c>
      <c r="AX129" s="5">
        <f t="shared" si="61"/>
      </c>
      <c r="AY129" s="5">
        <f t="shared" si="61"/>
      </c>
      <c r="AZ129" s="5">
        <f t="shared" si="61"/>
      </c>
      <c r="BA129" s="5">
        <f t="shared" si="61"/>
      </c>
      <c r="BB129" s="5">
        <f t="shared" si="61"/>
      </c>
      <c r="BC129" s="5">
        <f t="shared" si="61"/>
      </c>
      <c r="BD129" s="5">
        <f t="shared" si="61"/>
      </c>
      <c r="BE129" s="5">
        <f t="shared" si="61"/>
      </c>
      <c r="BF129" s="5">
        <f t="shared" si="61"/>
      </c>
      <c r="BG129" s="5">
        <f t="shared" si="61"/>
      </c>
      <c r="BH129" s="5">
        <f t="shared" si="61"/>
      </c>
      <c r="BI129" s="5">
        <f t="shared" si="61"/>
      </c>
      <c r="BJ129" s="5">
        <f t="shared" si="61"/>
      </c>
      <c r="BK129" s="5">
        <f t="shared" si="61"/>
      </c>
    </row>
    <row r="130" spans="2:63" ht="12" hidden="1">
      <c r="B130" t="str">
        <f t="shared" si="56"/>
        <v>XPS, CO2</v>
      </c>
      <c r="C130" s="5">
        <f t="shared" si="57"/>
      </c>
      <c r="D130" s="5">
        <f t="shared" si="61"/>
      </c>
      <c r="E130" s="5">
        <f t="shared" si="61"/>
      </c>
      <c r="F130" s="5">
        <f t="shared" si="61"/>
      </c>
      <c r="G130" s="5">
        <f t="shared" si="61"/>
      </c>
      <c r="H130" s="5">
        <f t="shared" si="61"/>
      </c>
      <c r="I130" s="5">
        <f t="shared" si="61"/>
      </c>
      <c r="J130" s="5">
        <f t="shared" si="61"/>
      </c>
      <c r="K130" s="5">
        <f t="shared" si="61"/>
      </c>
      <c r="L130" s="5">
        <f t="shared" si="61"/>
      </c>
      <c r="M130" s="5">
        <f t="shared" si="61"/>
      </c>
      <c r="N130" s="5">
        <f t="shared" si="61"/>
      </c>
      <c r="O130" s="5">
        <f t="shared" si="61"/>
      </c>
      <c r="P130" s="5">
        <f t="shared" si="61"/>
      </c>
      <c r="Q130" s="5">
        <f t="shared" si="61"/>
      </c>
      <c r="R130" s="5">
        <f t="shared" si="61"/>
      </c>
      <c r="S130" s="5">
        <f t="shared" si="61"/>
      </c>
      <c r="T130" s="5">
        <f t="shared" si="61"/>
      </c>
      <c r="U130" s="5">
        <f t="shared" si="61"/>
      </c>
      <c r="V130" s="5">
        <f t="shared" si="61"/>
      </c>
      <c r="W130" s="5">
        <f t="shared" si="61"/>
      </c>
      <c r="X130" s="5">
        <f t="shared" si="61"/>
      </c>
      <c r="Y130" s="5">
        <f t="shared" si="61"/>
      </c>
      <c r="Z130" s="5">
        <f t="shared" si="61"/>
      </c>
      <c r="AA130" s="5">
        <f t="shared" si="61"/>
      </c>
      <c r="AB130" s="5">
        <f t="shared" si="61"/>
      </c>
      <c r="AC130" s="5">
        <f t="shared" si="61"/>
      </c>
      <c r="AD130" s="5">
        <f t="shared" si="61"/>
      </c>
      <c r="AE130" s="5">
        <f t="shared" si="61"/>
      </c>
      <c r="AF130" s="5">
        <f t="shared" si="61"/>
      </c>
      <c r="AG130" s="5">
        <f t="shared" si="61"/>
      </c>
      <c r="AH130" s="5">
        <f t="shared" si="61"/>
      </c>
      <c r="AI130" s="5">
        <f t="shared" si="61"/>
      </c>
      <c r="AJ130" s="5">
        <f t="shared" si="61"/>
      </c>
      <c r="AK130" s="5">
        <f t="shared" si="61"/>
      </c>
      <c r="AL130" s="5">
        <f t="shared" si="61"/>
      </c>
      <c r="AM130" s="5">
        <f t="shared" si="61"/>
      </c>
      <c r="AN130" s="5">
        <f t="shared" si="61"/>
      </c>
      <c r="AO130" s="5">
        <f t="shared" si="61"/>
      </c>
      <c r="AP130" s="5">
        <f t="shared" si="61"/>
      </c>
      <c r="AQ130" s="5">
        <f t="shared" si="61"/>
      </c>
      <c r="AR130" s="5">
        <f t="shared" si="61"/>
      </c>
      <c r="AS130" s="5">
        <f t="shared" si="61"/>
      </c>
      <c r="AT130" s="5">
        <f t="shared" si="61"/>
      </c>
      <c r="AU130" s="5">
        <f t="shared" si="61"/>
      </c>
      <c r="AV130" s="5">
        <f t="shared" si="61"/>
      </c>
      <c r="AW130" s="5">
        <f t="shared" si="61"/>
      </c>
      <c r="AX130" s="5">
        <f t="shared" si="61"/>
      </c>
      <c r="AY130" s="5">
        <f t="shared" si="61"/>
      </c>
      <c r="AZ130" s="5">
        <f t="shared" si="61"/>
      </c>
      <c r="BA130" s="5">
        <f t="shared" si="61"/>
      </c>
      <c r="BB130" s="5">
        <f t="shared" si="61"/>
      </c>
      <c r="BC130" s="5">
        <f t="shared" si="61"/>
      </c>
      <c r="BD130" s="5">
        <f t="shared" si="61"/>
      </c>
      <c r="BE130" s="5">
        <f t="shared" si="61"/>
      </c>
      <c r="BF130" s="5">
        <f t="shared" si="61"/>
      </c>
      <c r="BG130" s="5">
        <f t="shared" si="61"/>
      </c>
      <c r="BH130" s="5">
        <f t="shared" si="61"/>
      </c>
      <c r="BI130" s="5">
        <f t="shared" si="61"/>
      </c>
      <c r="BJ130" s="5">
        <f t="shared" si="61"/>
      </c>
      <c r="BK130" s="5">
        <f t="shared" si="61"/>
      </c>
    </row>
    <row r="131" spans="2:63" ht="12" hidden="1">
      <c r="B131" t="str">
        <f t="shared" si="56"/>
        <v>XPS, HFC-134a</v>
      </c>
      <c r="C131" s="5">
        <f t="shared" si="57"/>
      </c>
      <c r="D131" s="5">
        <f aca="true" t="shared" si="62" ref="D131:BK133">IF(LOWER($C30)="x",1/(1/$C59*D$117/100+$C$6)*$C$5*24/$C$8*VLOOKUP($C$7,$I$66:$J$70,2,FALSE)/1000+$L59*D$117/100/$C$9,"")</f>
      </c>
      <c r="E131" s="5">
        <f t="shared" si="62"/>
      </c>
      <c r="F131" s="5">
        <f t="shared" si="62"/>
      </c>
      <c r="G131" s="5">
        <f t="shared" si="62"/>
      </c>
      <c r="H131" s="5">
        <f t="shared" si="62"/>
      </c>
      <c r="I131" s="5">
        <f t="shared" si="62"/>
      </c>
      <c r="J131" s="5">
        <f t="shared" si="62"/>
      </c>
      <c r="K131" s="5">
        <f t="shared" si="62"/>
      </c>
      <c r="L131" s="5">
        <f t="shared" si="62"/>
      </c>
      <c r="M131" s="5">
        <f t="shared" si="62"/>
      </c>
      <c r="N131" s="5">
        <f t="shared" si="62"/>
      </c>
      <c r="O131" s="5">
        <f t="shared" si="62"/>
      </c>
      <c r="P131" s="5">
        <f t="shared" si="62"/>
      </c>
      <c r="Q131" s="5">
        <f t="shared" si="62"/>
      </c>
      <c r="R131" s="5">
        <f t="shared" si="62"/>
      </c>
      <c r="S131" s="5">
        <f t="shared" si="62"/>
      </c>
      <c r="T131" s="5">
        <f t="shared" si="62"/>
      </c>
      <c r="U131" s="5">
        <f t="shared" si="62"/>
      </c>
      <c r="V131" s="5">
        <f t="shared" si="62"/>
      </c>
      <c r="W131" s="5">
        <f t="shared" si="62"/>
      </c>
      <c r="X131" s="5">
        <f t="shared" si="62"/>
      </c>
      <c r="Y131" s="5">
        <f t="shared" si="62"/>
      </c>
      <c r="Z131" s="5">
        <f t="shared" si="62"/>
      </c>
      <c r="AA131" s="5">
        <f t="shared" si="62"/>
      </c>
      <c r="AB131" s="5">
        <f t="shared" si="62"/>
      </c>
      <c r="AC131" s="5">
        <f t="shared" si="62"/>
      </c>
      <c r="AD131" s="5">
        <f t="shared" si="62"/>
      </c>
      <c r="AE131" s="5">
        <f t="shared" si="62"/>
      </c>
      <c r="AF131" s="5">
        <f t="shared" si="62"/>
      </c>
      <c r="AG131" s="5">
        <f t="shared" si="62"/>
      </c>
      <c r="AH131" s="5">
        <f t="shared" si="62"/>
      </c>
      <c r="AI131" s="5">
        <f t="shared" si="62"/>
      </c>
      <c r="AJ131" s="5">
        <f t="shared" si="62"/>
      </c>
      <c r="AK131" s="5">
        <f t="shared" si="62"/>
      </c>
      <c r="AL131" s="5">
        <f t="shared" si="62"/>
      </c>
      <c r="AM131" s="5">
        <f t="shared" si="62"/>
      </c>
      <c r="AN131" s="5">
        <f t="shared" si="62"/>
      </c>
      <c r="AO131" s="5">
        <f t="shared" si="62"/>
      </c>
      <c r="AP131" s="5">
        <f t="shared" si="62"/>
      </c>
      <c r="AQ131" s="5">
        <f t="shared" si="62"/>
      </c>
      <c r="AR131" s="5">
        <f t="shared" si="62"/>
      </c>
      <c r="AS131" s="5">
        <f t="shared" si="62"/>
      </c>
      <c r="AT131" s="5">
        <f t="shared" si="62"/>
      </c>
      <c r="AU131" s="5">
        <f t="shared" si="62"/>
      </c>
      <c r="AV131" s="5">
        <f t="shared" si="62"/>
      </c>
      <c r="AW131" s="5">
        <f t="shared" si="62"/>
      </c>
      <c r="AX131" s="5">
        <f t="shared" si="62"/>
      </c>
      <c r="AY131" s="5">
        <f t="shared" si="62"/>
      </c>
      <c r="AZ131" s="5">
        <f t="shared" si="62"/>
      </c>
      <c r="BA131" s="5">
        <f t="shared" si="62"/>
      </c>
      <c r="BB131" s="5">
        <f t="shared" si="62"/>
      </c>
      <c r="BC131" s="5">
        <f t="shared" si="62"/>
      </c>
      <c r="BD131" s="5">
        <f t="shared" si="62"/>
      </c>
      <c r="BE131" s="5">
        <f t="shared" si="62"/>
      </c>
      <c r="BF131" s="5">
        <f t="shared" si="62"/>
      </c>
      <c r="BG131" s="5">
        <f t="shared" si="62"/>
      </c>
      <c r="BH131" s="5">
        <f t="shared" si="62"/>
      </c>
      <c r="BI131" s="5">
        <f t="shared" si="62"/>
      </c>
      <c r="BJ131" s="5">
        <f t="shared" si="62"/>
      </c>
      <c r="BK131" s="5">
        <f t="shared" si="62"/>
      </c>
    </row>
    <row r="132" spans="2:63" ht="12" hidden="1">
      <c r="B132" t="str">
        <f t="shared" si="56"/>
        <v>Spray PU, Water/CO2</v>
      </c>
      <c r="C132" s="5">
        <f t="shared" si="57"/>
      </c>
      <c r="D132" s="5">
        <f t="shared" si="62"/>
      </c>
      <c r="E132" s="5">
        <f t="shared" si="62"/>
      </c>
      <c r="F132" s="5">
        <f t="shared" si="62"/>
      </c>
      <c r="G132" s="5">
        <f t="shared" si="62"/>
      </c>
      <c r="H132" s="5">
        <f t="shared" si="62"/>
      </c>
      <c r="I132" s="5">
        <f t="shared" si="62"/>
      </c>
      <c r="J132" s="5">
        <f t="shared" si="62"/>
      </c>
      <c r="K132" s="5">
        <f t="shared" si="62"/>
      </c>
      <c r="L132" s="5">
        <f t="shared" si="62"/>
      </c>
      <c r="M132" s="5">
        <f t="shared" si="62"/>
      </c>
      <c r="N132" s="5">
        <f t="shared" si="62"/>
      </c>
      <c r="O132" s="5">
        <f t="shared" si="62"/>
      </c>
      <c r="P132" s="5">
        <f t="shared" si="62"/>
      </c>
      <c r="Q132" s="5">
        <f t="shared" si="62"/>
      </c>
      <c r="R132" s="5">
        <f t="shared" si="62"/>
      </c>
      <c r="S132" s="5">
        <f t="shared" si="62"/>
      </c>
      <c r="T132" s="5">
        <f t="shared" si="62"/>
      </c>
      <c r="U132" s="5">
        <f t="shared" si="62"/>
      </c>
      <c r="V132" s="5">
        <f t="shared" si="62"/>
      </c>
      <c r="W132" s="5">
        <f t="shared" si="62"/>
      </c>
      <c r="X132" s="5">
        <f t="shared" si="62"/>
      </c>
      <c r="Y132" s="5">
        <f t="shared" si="62"/>
      </c>
      <c r="Z132" s="5">
        <f t="shared" si="62"/>
      </c>
      <c r="AA132" s="5">
        <f t="shared" si="62"/>
      </c>
      <c r="AB132" s="5">
        <f t="shared" si="62"/>
      </c>
      <c r="AC132" s="5">
        <f t="shared" si="62"/>
      </c>
      <c r="AD132" s="5">
        <f t="shared" si="62"/>
      </c>
      <c r="AE132" s="5">
        <f t="shared" si="62"/>
      </c>
      <c r="AF132" s="5">
        <f t="shared" si="62"/>
      </c>
      <c r="AG132" s="5">
        <f t="shared" si="62"/>
      </c>
      <c r="AH132" s="5">
        <f t="shared" si="62"/>
      </c>
      <c r="AI132" s="5">
        <f t="shared" si="62"/>
      </c>
      <c r="AJ132" s="5">
        <f t="shared" si="62"/>
      </c>
      <c r="AK132" s="5">
        <f t="shared" si="62"/>
      </c>
      <c r="AL132" s="5">
        <f t="shared" si="62"/>
      </c>
      <c r="AM132" s="5">
        <f t="shared" si="62"/>
      </c>
      <c r="AN132" s="5">
        <f t="shared" si="62"/>
      </c>
      <c r="AO132" s="5">
        <f t="shared" si="62"/>
      </c>
      <c r="AP132" s="5">
        <f t="shared" si="62"/>
      </c>
      <c r="AQ132" s="5">
        <f t="shared" si="62"/>
      </c>
      <c r="AR132" s="5">
        <f t="shared" si="62"/>
      </c>
      <c r="AS132" s="5">
        <f t="shared" si="62"/>
      </c>
      <c r="AT132" s="5">
        <f t="shared" si="62"/>
      </c>
      <c r="AU132" s="5">
        <f t="shared" si="62"/>
      </c>
      <c r="AV132" s="5">
        <f t="shared" si="62"/>
      </c>
      <c r="AW132" s="5">
        <f t="shared" si="62"/>
      </c>
      <c r="AX132" s="5">
        <f t="shared" si="62"/>
      </c>
      <c r="AY132" s="5">
        <f t="shared" si="62"/>
      </c>
      <c r="AZ132" s="5">
        <f t="shared" si="62"/>
      </c>
      <c r="BA132" s="5">
        <f t="shared" si="62"/>
      </c>
      <c r="BB132" s="5">
        <f t="shared" si="62"/>
      </c>
      <c r="BC132" s="5">
        <f t="shared" si="62"/>
      </c>
      <c r="BD132" s="5">
        <f t="shared" si="62"/>
      </c>
      <c r="BE132" s="5">
        <f t="shared" si="62"/>
      </c>
      <c r="BF132" s="5">
        <f t="shared" si="62"/>
      </c>
      <c r="BG132" s="5">
        <f t="shared" si="62"/>
      </c>
      <c r="BH132" s="5">
        <f t="shared" si="62"/>
      </c>
      <c r="BI132" s="5">
        <f t="shared" si="62"/>
      </c>
      <c r="BJ132" s="5">
        <f t="shared" si="62"/>
      </c>
      <c r="BK132" s="5">
        <f t="shared" si="62"/>
      </c>
    </row>
    <row r="133" spans="2:63" ht="12" hidden="1">
      <c r="B133" t="str">
        <f t="shared" si="56"/>
        <v>Spray PU, HFC-245fa</v>
      </c>
      <c r="C133" s="5">
        <f t="shared" si="57"/>
      </c>
      <c r="D133" s="5">
        <f t="shared" si="62"/>
      </c>
      <c r="E133" s="5">
        <f t="shared" si="62"/>
      </c>
      <c r="F133" s="5">
        <f t="shared" si="62"/>
      </c>
      <c r="G133" s="5">
        <f t="shared" si="62"/>
      </c>
      <c r="H133" s="5">
        <f t="shared" si="62"/>
      </c>
      <c r="I133" s="5">
        <f t="shared" si="62"/>
      </c>
      <c r="J133" s="5">
        <f t="shared" si="62"/>
      </c>
      <c r="K133" s="5">
        <f t="shared" si="62"/>
      </c>
      <c r="L133" s="5">
        <f t="shared" si="62"/>
      </c>
      <c r="M133" s="5">
        <f t="shared" si="62"/>
      </c>
      <c r="N133" s="5">
        <f t="shared" si="62"/>
      </c>
      <c r="O133" s="5">
        <f t="shared" si="62"/>
      </c>
      <c r="P133" s="5">
        <f t="shared" si="62"/>
      </c>
      <c r="Q133" s="5">
        <f t="shared" si="62"/>
      </c>
      <c r="R133" s="5">
        <f t="shared" si="62"/>
      </c>
      <c r="S133" s="5">
        <f t="shared" si="62"/>
      </c>
      <c r="T133" s="5">
        <f t="shared" si="62"/>
      </c>
      <c r="U133" s="5">
        <f t="shared" si="62"/>
      </c>
      <c r="V133" s="5">
        <f t="shared" si="62"/>
      </c>
      <c r="W133" s="5">
        <f t="shared" si="62"/>
      </c>
      <c r="X133" s="5">
        <f t="shared" si="62"/>
      </c>
      <c r="Y133" s="5">
        <f t="shared" si="62"/>
      </c>
      <c r="Z133" s="5">
        <f t="shared" si="62"/>
      </c>
      <c r="AA133" s="5">
        <f t="shared" si="62"/>
      </c>
      <c r="AB133" s="5">
        <f t="shared" si="62"/>
      </c>
      <c r="AC133" s="5">
        <f t="shared" si="62"/>
      </c>
      <c r="AD133" s="5">
        <f t="shared" si="62"/>
      </c>
      <c r="AE133" s="5">
        <f t="shared" si="62"/>
      </c>
      <c r="AF133" s="5">
        <f t="shared" si="62"/>
      </c>
      <c r="AG133" s="5">
        <f t="shared" si="62"/>
      </c>
      <c r="AH133" s="5">
        <f t="shared" si="62"/>
      </c>
      <c r="AI133" s="5">
        <f t="shared" si="62"/>
      </c>
      <c r="AJ133" s="5">
        <f t="shared" si="62"/>
      </c>
      <c r="AK133" s="5">
        <f t="shared" si="62"/>
      </c>
      <c r="AL133" s="5">
        <f t="shared" si="62"/>
      </c>
      <c r="AM133" s="5">
        <f t="shared" si="62"/>
      </c>
      <c r="AN133" s="5">
        <f t="shared" si="62"/>
      </c>
      <c r="AO133" s="5">
        <f t="shared" si="62"/>
      </c>
      <c r="AP133" s="5">
        <f t="shared" si="62"/>
      </c>
      <c r="AQ133" s="5">
        <f t="shared" si="62"/>
      </c>
      <c r="AR133" s="5">
        <f t="shared" si="62"/>
      </c>
      <c r="AS133" s="5">
        <f t="shared" si="62"/>
      </c>
      <c r="AT133" s="5">
        <f t="shared" si="62"/>
      </c>
      <c r="AU133" s="5">
        <f t="shared" si="62"/>
      </c>
      <c r="AV133" s="5">
        <f t="shared" si="62"/>
      </c>
      <c r="AW133" s="5">
        <f t="shared" si="62"/>
      </c>
      <c r="AX133" s="5">
        <f t="shared" si="62"/>
      </c>
      <c r="AY133" s="5">
        <f t="shared" si="62"/>
      </c>
      <c r="AZ133" s="5">
        <f t="shared" si="62"/>
      </c>
      <c r="BA133" s="5">
        <f t="shared" si="62"/>
      </c>
      <c r="BB133" s="5">
        <f t="shared" si="62"/>
      </c>
      <c r="BC133" s="5">
        <f t="shared" si="62"/>
      </c>
      <c r="BD133" s="5">
        <f t="shared" si="62"/>
      </c>
      <c r="BE133" s="5">
        <f t="shared" si="62"/>
      </c>
      <c r="BF133" s="5">
        <f t="shared" si="62"/>
      </c>
      <c r="BG133" s="5">
        <f t="shared" si="62"/>
      </c>
      <c r="BH133" s="5">
        <f t="shared" si="62"/>
      </c>
      <c r="BI133" s="5">
        <f t="shared" si="62"/>
      </c>
      <c r="BJ133" s="5">
        <f t="shared" si="62"/>
      </c>
      <c r="BK133" s="5">
        <f t="shared" si="62"/>
      </c>
    </row>
    <row r="134" spans="3:30" ht="1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row>
  </sheetData>
  <sheetProtection password="DC2F" sheet="1" objects="1" scenarios="1" selectLockedCells="1"/>
  <dataValidations count="3">
    <dataValidation type="list" allowBlank="1" showInputMessage="1" showErrorMessage="1" sqref="C7">
      <formula1>Metric!$I$66:$I$71</formula1>
    </dataValidation>
    <dataValidation type="list" allowBlank="1" showInputMessage="1" showErrorMessage="1" sqref="C10">
      <formula1>Metric!$AE$66:$AE$68</formula1>
    </dataValidation>
    <dataValidation type="list" allowBlank="1" showInputMessage="1" showErrorMessage="1" sqref="C11">
      <formula1>Metric!$AE$70:$AE$71</formula1>
    </dataValidation>
  </dataValidations>
  <printOptions/>
  <pageMargins left="0.75" right="0.75" top="1" bottom="1" header="0.5" footer="0.5"/>
  <pageSetup horizontalDpi="600" verticalDpi="6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DCW Building Energy Efficiency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White</dc:creator>
  <cp:keywords/>
  <dc:description/>
  <cp:lastModifiedBy>David White</cp:lastModifiedBy>
  <dcterms:created xsi:type="dcterms:W3CDTF">2010-06-08T17:41:08Z</dcterms:created>
  <dcterms:modified xsi:type="dcterms:W3CDTF">2017-09-29T17:30:43Z</dcterms:modified>
  <cp:category/>
  <cp:version/>
  <cp:contentType/>
  <cp:contentStatus/>
</cp:coreProperties>
</file>